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4115" windowHeight="6870"/>
  </bookViews>
  <sheets>
    <sheet name="PRESUPUESTO" sheetId="2" r:id="rId1"/>
    <sheet name="Hoja1" sheetId="4" r:id="rId2"/>
  </sheets>
  <definedNames>
    <definedName name="_xlnm.Print_Area" localSheetId="0">PRESUPUESTO!$A$1:$G$364</definedName>
  </definedNames>
  <calcPr calcId="145621"/>
</workbook>
</file>

<file path=xl/calcChain.xml><?xml version="1.0" encoding="utf-8"?>
<calcChain xmlns="http://schemas.openxmlformats.org/spreadsheetml/2006/main">
  <c r="D348" i="2" l="1"/>
  <c r="D316" i="2" l="1"/>
  <c r="D320" i="2"/>
  <c r="D311" i="2"/>
  <c r="D359" i="2"/>
  <c r="D7" i="2"/>
  <c r="D338" i="2"/>
  <c r="D204" i="2" l="1"/>
  <c r="D28" i="2"/>
  <c r="D310" i="2" l="1"/>
  <c r="D309" i="2"/>
  <c r="D355" i="2"/>
  <c r="D308" i="2" l="1"/>
  <c r="D351" i="2" l="1"/>
  <c r="D350" i="2"/>
  <c r="D341" i="2"/>
  <c r="D340" i="2"/>
  <c r="D278" i="2" l="1"/>
  <c r="D333" i="2" l="1"/>
  <c r="D332" i="2"/>
  <c r="D295" i="2"/>
  <c r="D294" i="2"/>
  <c r="D334" i="2" l="1"/>
  <c r="D302" i="2" l="1"/>
  <c r="D301" i="2"/>
  <c r="D297" i="2"/>
  <c r="D249" i="2"/>
  <c r="D182" i="2"/>
  <c r="D168" i="2"/>
  <c r="D154" i="2"/>
  <c r="D149" i="2"/>
  <c r="D148" i="2"/>
  <c r="D146" i="2"/>
  <c r="D74" i="2"/>
  <c r="D89" i="2"/>
  <c r="D90" i="2"/>
  <c r="D52" i="2"/>
  <c r="D37" i="2"/>
  <c r="D32" i="2"/>
  <c r="D31" i="2"/>
  <c r="D29" i="2"/>
  <c r="D92" i="2" l="1"/>
  <c r="D248" i="2"/>
  <c r="D34" i="2"/>
  <c r="D51" i="2"/>
  <c r="D151" i="2"/>
  <c r="D170" i="2"/>
  <c r="D304" i="2"/>
  <c r="D169" i="2"/>
  <c r="D303" i="2" l="1"/>
  <c r="F362" i="2" l="1"/>
  <c r="F363" i="2" s="1"/>
</calcChain>
</file>

<file path=xl/sharedStrings.xml><?xml version="1.0" encoding="utf-8"?>
<sst xmlns="http://schemas.openxmlformats.org/spreadsheetml/2006/main" count="623" uniqueCount="177">
  <si>
    <t>Cimentaciones</t>
  </si>
  <si>
    <t>Dormitorios</t>
  </si>
  <si>
    <t>Parrilla</t>
  </si>
  <si>
    <t>Comedor</t>
  </si>
  <si>
    <t xml:space="preserve">Relleno y Compactado </t>
  </si>
  <si>
    <t>Hormigon de Limpieza</t>
  </si>
  <si>
    <t>m3</t>
  </si>
  <si>
    <t>m2</t>
  </si>
  <si>
    <t>Columnas</t>
  </si>
  <si>
    <t>Losa Sobrecimiento</t>
  </si>
  <si>
    <t>Forjado de viguetas autoportantes</t>
  </si>
  <si>
    <t>Vigas</t>
  </si>
  <si>
    <t>Cubierta</t>
  </si>
  <si>
    <t>Estructura Metalica</t>
  </si>
  <si>
    <t>Tn</t>
  </si>
  <si>
    <t>Cubierta de Chapa Prepintada</t>
  </si>
  <si>
    <t>Mamposteria</t>
  </si>
  <si>
    <t xml:space="preserve">Tabiqueria </t>
  </si>
  <si>
    <t>Pintura</t>
  </si>
  <si>
    <t>Instalaciones Hidraulicas</t>
  </si>
  <si>
    <t>PZA</t>
  </si>
  <si>
    <t>Ml</t>
  </si>
  <si>
    <t>UNIDAD</t>
  </si>
  <si>
    <t>CANTIDAD</t>
  </si>
  <si>
    <t>CCTV</t>
  </si>
  <si>
    <t>Instalaciones Sanitarias</t>
  </si>
  <si>
    <t>Pza</t>
  </si>
  <si>
    <t>Instalaciones HVAC</t>
  </si>
  <si>
    <t>ml</t>
  </si>
  <si>
    <t>Pto</t>
  </si>
  <si>
    <t>Ductos HVAC</t>
  </si>
  <si>
    <t>Azulejos</t>
  </si>
  <si>
    <t>Cielo falso</t>
  </si>
  <si>
    <t>Pisos</t>
  </si>
  <si>
    <t>Tratamiento Endurecedor antiderrapante</t>
  </si>
  <si>
    <t>Porcelanato</t>
  </si>
  <si>
    <t>Vinilo</t>
  </si>
  <si>
    <t>Puertas</t>
  </si>
  <si>
    <t>pza</t>
  </si>
  <si>
    <t>Ventanas</t>
  </si>
  <si>
    <t>Ceramica de baños</t>
  </si>
  <si>
    <t>Ventanas de aluminio anodizadoModulos Fijos y Oscilantes con accesorios</t>
  </si>
  <si>
    <t>Ventanas de aluminio anodizado Modulos Fijos con accesorios</t>
  </si>
  <si>
    <t>Mesones y accesorios</t>
  </si>
  <si>
    <t>Parrilla de 1500 x 650 mm con recolector de grasa y 250mm de canto</t>
  </si>
  <si>
    <t>Mesones</t>
  </si>
  <si>
    <t>Cumbrera</t>
  </si>
  <si>
    <t>GIMNASIO</t>
  </si>
  <si>
    <t>Tuberias de agua caliente</t>
  </si>
  <si>
    <t>Tuberias de agua fria</t>
  </si>
  <si>
    <t>Tuberias de agua de retorno</t>
  </si>
  <si>
    <t>Montaje Termo Electrico de suelo, capacidad de volumen = 300l, Potencia=2000 W; Equipo Provisto por YPFB</t>
  </si>
  <si>
    <t>Montaje Bomba de retorno.- ElectroBomba centrifuga de 3 velocidades (Potencia= 0.071 Kw) Con accesorios, Equipo Provisto por YPFB</t>
  </si>
  <si>
    <t>Montaje Grupo de Presion (Resistente a la intemperie) con 2 bombas centrifugas electronicas multietapas verticales, unidad de regulacion electronica (Potencia nominal total de 2.2 kw), con deposito de 24 L. Equipo Provisto por YPFB</t>
  </si>
  <si>
    <t>Montaje Termo Electrico mural vertical, capacidad de volumen = 150l, Potencia=2200 W; con accesorios Equipo Provisto por YPFB</t>
  </si>
  <si>
    <t>Montaje Termo Electrico mural vertical, capacidad de volumen = 75l, Potencia=2000 W; con accesorios. Equipo Provisto por YPFB</t>
  </si>
  <si>
    <t>Montaje Bomba de retorno.- ElectroBomba centrifuga de 3 velocidades (Potencia= 0.071 Kw) Con accesorios. Equipo Provisto por YPFB</t>
  </si>
  <si>
    <t>Montaje Grupo de Presion (Resistente a la intemperie) con 2 bombas centrifugas electronicas multietapas verticales, unidad de regulacion electronica (Potencia nominal total de 2.2 kw). Equipo Provisto por YPFB</t>
  </si>
  <si>
    <t>ud</t>
  </si>
  <si>
    <t>Duchas cromadas</t>
  </si>
  <si>
    <t>Lavamanos de embutir color con grifos y accesorios</t>
  </si>
  <si>
    <t>lavaplatos de 2 bachas acero inox con grifos y accesorios</t>
  </si>
  <si>
    <t>Camaras de inspeccion</t>
  </si>
  <si>
    <t>Inodoros con tanque y accesorios</t>
  </si>
  <si>
    <t>Pozo de registro</t>
  </si>
  <si>
    <t>Punto Electrico Iluminacion</t>
  </si>
  <si>
    <t>Provision y Colocacion Luminaria Fluorescente 2x40 W</t>
  </si>
  <si>
    <t>Punto Electrico Toma Corriente</t>
  </si>
  <si>
    <t>Provision y Colocacion Luminaria aplique circular 100W</t>
  </si>
  <si>
    <t>Acometida electrica</t>
  </si>
  <si>
    <t>Punto de Voz y Datos</t>
  </si>
  <si>
    <t>Acometida Voz y Datos</t>
  </si>
  <si>
    <t xml:space="preserve">GENERAL </t>
  </si>
  <si>
    <t>Puertas de vidrio templado Hoja doble</t>
  </si>
  <si>
    <t>Puertas de madera Hoja Doble Con Cerradura</t>
  </si>
  <si>
    <t>Puertas de madera Hoja Simple Con Cerradura</t>
  </si>
  <si>
    <t>Relleno</t>
  </si>
  <si>
    <t>PLANTA DE POTABILIZADORA DE AGUA</t>
  </si>
  <si>
    <t>CIMENTACION</t>
  </si>
  <si>
    <t>M3</t>
  </si>
  <si>
    <t>Relleno y Compactado</t>
  </si>
  <si>
    <t>Hormigon de limpieza</t>
  </si>
  <si>
    <t>Hormigon Armado</t>
  </si>
  <si>
    <t>Pernos de anclaje ASTM A-36</t>
  </si>
  <si>
    <t>Mortero de nivelacion sin retraccion</t>
  </si>
  <si>
    <t>ESTRUCTURA METALICA</t>
  </si>
  <si>
    <t>Canaleta</t>
  </si>
  <si>
    <t>M2</t>
  </si>
  <si>
    <t>MONTAJE EQUIPO</t>
  </si>
  <si>
    <t>CASETA</t>
  </si>
  <si>
    <t>Relleno y compactacion</t>
  </si>
  <si>
    <t>Muro de bloque de Hormigon</t>
  </si>
  <si>
    <t>PUERTA CHAPA BWG N°14 1mX2,01m</t>
  </si>
  <si>
    <t>Ud.</t>
  </si>
  <si>
    <t>PERSIANA DE CHAPA GALV. N°18 67x67cm</t>
  </si>
  <si>
    <t>REJILLA DE VENTILACION CH. 20x20 cm</t>
  </si>
  <si>
    <t>CONTRAPISO</t>
  </si>
  <si>
    <t>REVOQUE EXTERIOR/INTERIOR DE MORTERO DE CEMENTO SOBRE MURO+IMPERMEABILIZANTE</t>
  </si>
  <si>
    <t>PLANTA DE TRATAMIENTO DE AGUAS GRISES</t>
  </si>
  <si>
    <t>TUBERIAS</t>
  </si>
  <si>
    <t>DESCRIPCION</t>
  </si>
  <si>
    <t>TUBERIAS DE AGUAS DE SERVICIO</t>
  </si>
  <si>
    <t>ML</t>
  </si>
  <si>
    <t>TUBERIAS SANITARIAS (PVC)</t>
  </si>
  <si>
    <t>CERCO PERIMETRAL</t>
  </si>
  <si>
    <t>Provision y colocacion malla olimpica</t>
  </si>
  <si>
    <t>Provison y colocacion de alambre de puas</t>
  </si>
  <si>
    <t>Provison y colocacion de porton de acceso</t>
  </si>
  <si>
    <t>provision y montaje de puerta metalica de acceso personal</t>
  </si>
  <si>
    <t>DRENAJES DE LLUVIA</t>
  </si>
  <si>
    <t>Hormigon H-21 para canales de drenaje pluvial</t>
  </si>
  <si>
    <t xml:space="preserve">CASETA DE CONTROL </t>
  </si>
  <si>
    <t>PINTURA LATEX INTERNA</t>
  </si>
  <si>
    <t xml:space="preserve">Montaje Planta Potabilizadora de agua completa, con accesorios, Tanque de almacenamiento de agua (Cap. Min 1m3), equipo provisto por YPFB </t>
  </si>
  <si>
    <t>Montaje Planta de tratamiento de aguas grises completa, con accesorios, depositos. Equipo provisto por YPFB</t>
  </si>
  <si>
    <t>Montaje Equipos de HVAC para edificios con unidades de climatizacion, accesorios. Equipos provistos por YPFB</t>
  </si>
  <si>
    <t>- Cancha de futbol 7 con cesped (Dim.: 50 m x 30 m)</t>
  </si>
  <si>
    <t>Perfilado y nivelación de terreno</t>
  </si>
  <si>
    <t>Relleno y compactado</t>
  </si>
  <si>
    <t>Gradas metálicas con tablones M.O. y Mat.</t>
  </si>
  <si>
    <t>kg</t>
  </si>
  <si>
    <t>Arcos</t>
  </si>
  <si>
    <t>Artefactos de Iluminación</t>
  </si>
  <si>
    <t>Postes de Iluminación</t>
  </si>
  <si>
    <t>Tableros generales y termicas</t>
  </si>
  <si>
    <t>Instalación Tendido Electrico y Tableros</t>
  </si>
  <si>
    <t>- Cancha de fútbol 5 de Hormigón (18 m x 30 m):</t>
  </si>
  <si>
    <t>Carpeta de Hormigón de 10 cm :</t>
  </si>
  <si>
    <t>Pintura :</t>
  </si>
  <si>
    <t>Arcos con aros de basquet</t>
  </si>
  <si>
    <t xml:space="preserve"> - Techo para parqueo en Campamento permanente</t>
  </si>
  <si>
    <t>Cubierta de techo</t>
  </si>
  <si>
    <t>ACTIVIDADES PRELIMINARES</t>
  </si>
  <si>
    <t>Gbl</t>
  </si>
  <si>
    <t xml:space="preserve">Replanteo </t>
  </si>
  <si>
    <t>"CONSTRUCCION CAMPAMENTO PERMANENTE - PROYECTO GNL"</t>
  </si>
  <si>
    <t>Movilizacion y Obrador</t>
  </si>
  <si>
    <t>Desmovilizacion</t>
  </si>
  <si>
    <t>PRECIO UNITARIO</t>
  </si>
  <si>
    <t>COSTO (Bs)</t>
  </si>
  <si>
    <t>EDIFICIOS</t>
  </si>
  <si>
    <t>Hormigon H25</t>
  </si>
  <si>
    <t>Hormigon H25 de vigas de amarre</t>
  </si>
  <si>
    <t>Estructura Metalica: Prefabricacion, Transporte y Montaje</t>
  </si>
  <si>
    <t>Revoque interno y externo</t>
  </si>
  <si>
    <t>Ventanas de aluminio anodizado Modulos Fijos y Oscilantes con accesorios</t>
  </si>
  <si>
    <t>Tuberias de evacuacion de aguas residuales</t>
  </si>
  <si>
    <t>dm3</t>
  </si>
  <si>
    <t xml:space="preserve">Estructura Metalica </t>
  </si>
  <si>
    <t>Excavacion Manual para postes de H°</t>
  </si>
  <si>
    <t xml:space="preserve">Bases de H° para Postes </t>
  </si>
  <si>
    <t>Poste de H° Pretensado</t>
  </si>
  <si>
    <t>Mojones para alambrado</t>
  </si>
  <si>
    <t>Enmallado</t>
  </si>
  <si>
    <t>Alambrado</t>
  </si>
  <si>
    <t>Acometida CCTV</t>
  </si>
  <si>
    <t>Ud</t>
  </si>
  <si>
    <t>Excavacion Manual</t>
  </si>
  <si>
    <t>Excavacion Mecanica</t>
  </si>
  <si>
    <t>Instalaciones Electricas, Voz y Datos</t>
  </si>
  <si>
    <t>Excavaciones Manual</t>
  </si>
  <si>
    <t>DORMITORIOS (4 MODULOS)</t>
  </si>
  <si>
    <t>COMEDOR (1 MODULO)</t>
  </si>
  <si>
    <t>PARRILLA (1 MODULO)</t>
  </si>
  <si>
    <t>TOTAL (Bs).-</t>
  </si>
  <si>
    <t>TOTAL (USD).-</t>
  </si>
  <si>
    <t>URBANIZACION</t>
  </si>
  <si>
    <t>Instalacion Grupo de CCTV para edificios y enmallado de Campamento (Equipo Provisto por YPFB)</t>
  </si>
  <si>
    <t>Tepes de Cesped</t>
  </si>
  <si>
    <t>Acometida Cable de Alimentacion a campamento MT 3x70 mm2. Material Provisto por YPFB</t>
  </si>
  <si>
    <t>Montaje de  Grupo eléctrico de Transformación de media a baja tensión, estructura de proteccion de hormigon. Equipos Provistos por YPFB</t>
  </si>
  <si>
    <t>Pantalla Tipo Esfera para iluminacion Externa de jardines y paseos.</t>
  </si>
  <si>
    <t>Tablero de distribucion para 8 Circuitos + reserva.</t>
  </si>
  <si>
    <t>Tablero de distribucion para 4 Circuitos + reserva.</t>
  </si>
  <si>
    <t>Tablero de distribucion para 6 Circuitos + reserva.</t>
  </si>
  <si>
    <t>Postes y lámparas para iluminacion Vial</t>
  </si>
  <si>
    <t>ANEXO C "LISTA DE CANTIDADES DE OBRA"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</si>
</sst>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 * #,##0.00_ ;_ * \-#,##0.00_ ;_ * &quot;-&quot;??_ ;_ @_ "/>
    <numFmt numFmtId="17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000000"/>
      <name val="Calibri"/>
      <family val="2"/>
    </font>
    <font>
      <sz val="10"/>
      <color indexed="8"/>
      <name val="MS Sans Serif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Arial"/>
    </font>
    <font>
      <sz val="12"/>
      <name val="Arial"/>
      <family val="2"/>
    </font>
    <font>
      <sz val="8"/>
      <name val="Century Gothic"/>
      <family val="2"/>
    </font>
    <font>
      <b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EECE1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2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0" fontId="2" fillId="0" borderId="0"/>
    <xf numFmtId="0" fontId="12" fillId="0" borderId="0"/>
    <xf numFmtId="43" fontId="3" fillId="0" borderId="0" applyFont="0" applyFill="0" applyBorder="0" applyAlignment="0" applyProtection="0"/>
    <xf numFmtId="0" fontId="13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14" fillId="0" borderId="0"/>
    <xf numFmtId="0" fontId="13" fillId="0" borderId="0"/>
    <xf numFmtId="0" fontId="4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11" fillId="4" borderId="1" xfId="0" applyFont="1" applyFill="1" applyBorder="1" applyAlignment="1">
      <alignment horizontal="center"/>
    </xf>
    <xf numFmtId="4" fontId="7" fillId="4" borderId="1" xfId="3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>
      <alignment horizontal="center"/>
    </xf>
    <xf numFmtId="4" fontId="0" fillId="0" borderId="1" xfId="0" applyNumberFormat="1" applyBorder="1"/>
    <xf numFmtId="4" fontId="0" fillId="0" borderId="0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0" fontId="10" fillId="0" borderId="0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wrapText="1"/>
    </xf>
    <xf numFmtId="4" fontId="0" fillId="0" borderId="4" xfId="0" applyNumberFormat="1" applyBorder="1" applyAlignment="1">
      <alignment wrapText="1"/>
    </xf>
    <xf numFmtId="0" fontId="0" fillId="0" borderId="6" xfId="0" applyBorder="1" applyAlignment="1">
      <alignment wrapText="1"/>
    </xf>
    <xf numFmtId="4" fontId="0" fillId="0" borderId="6" xfId="0" applyNumberFormat="1" applyBorder="1" applyAlignment="1">
      <alignment wrapText="1"/>
    </xf>
    <xf numFmtId="4" fontId="11" fillId="4" borderId="1" xfId="0" applyNumberFormat="1" applyFont="1" applyFill="1" applyBorder="1" applyAlignment="1">
      <alignment horizontal="center"/>
    </xf>
    <xf numFmtId="4" fontId="11" fillId="4" borderId="0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16" fillId="6" borderId="8" xfId="0" applyFont="1" applyFill="1" applyBorder="1" applyAlignment="1">
      <alignment wrapText="1"/>
    </xf>
    <xf numFmtId="0" fontId="16" fillId="6" borderId="9" xfId="0" applyFont="1" applyFill="1" applyBorder="1" applyAlignment="1">
      <alignment wrapText="1"/>
    </xf>
    <xf numFmtId="4" fontId="16" fillId="6" borderId="9" xfId="0" applyNumberFormat="1" applyFont="1" applyFill="1" applyBorder="1" applyAlignment="1">
      <alignment wrapText="1"/>
    </xf>
    <xf numFmtId="4" fontId="16" fillId="6" borderId="10" xfId="0" applyNumberFormat="1" applyFont="1" applyFill="1" applyBorder="1" applyAlignment="1">
      <alignment wrapText="1"/>
    </xf>
    <xf numFmtId="4" fontId="6" fillId="5" borderId="12" xfId="3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wrapText="1"/>
    </xf>
    <xf numFmtId="4" fontId="0" fillId="0" borderId="14" xfId="0" applyNumberFormat="1" applyBorder="1" applyAlignment="1">
      <alignment wrapText="1"/>
    </xf>
    <xf numFmtId="0" fontId="0" fillId="0" borderId="15" xfId="0" applyBorder="1" applyAlignment="1">
      <alignment wrapText="1"/>
    </xf>
    <xf numFmtId="4" fontId="0" fillId="0" borderId="16" xfId="0" applyNumberFormat="1" applyBorder="1" applyAlignment="1">
      <alignment wrapText="1"/>
    </xf>
    <xf numFmtId="0" fontId="0" fillId="0" borderId="11" xfId="0" applyBorder="1" applyAlignment="1">
      <alignment wrapText="1"/>
    </xf>
    <xf numFmtId="4" fontId="0" fillId="0" borderId="3" xfId="0" applyNumberFormat="1" applyBorder="1" applyAlignment="1">
      <alignment wrapText="1"/>
    </xf>
    <xf numFmtId="4" fontId="6" fillId="3" borderId="12" xfId="3" applyNumberFormat="1" applyFont="1" applyFill="1" applyBorder="1" applyAlignment="1" applyProtection="1">
      <alignment vertical="center"/>
      <protection locked="0"/>
    </xf>
    <xf numFmtId="4" fontId="8" fillId="2" borderId="12" xfId="0" applyNumberFormat="1" applyFont="1" applyFill="1" applyBorder="1" applyAlignment="1"/>
    <xf numFmtId="0" fontId="0" fillId="0" borderId="15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5" xfId="0" applyBorder="1"/>
    <xf numFmtId="4" fontId="0" fillId="0" borderId="0" xfId="0" applyNumberFormat="1" applyBorder="1"/>
    <xf numFmtId="0" fontId="11" fillId="0" borderId="15" xfId="0" applyFont="1" applyFill="1" applyBorder="1" applyAlignment="1"/>
    <xf numFmtId="0" fontId="11" fillId="4" borderId="15" xfId="0" applyFont="1" applyFill="1" applyBorder="1" applyAlignment="1"/>
    <xf numFmtId="0" fontId="11" fillId="4" borderId="15" xfId="0" applyFont="1" applyFill="1" applyBorder="1" applyAlignment="1">
      <alignment wrapText="1"/>
    </xf>
    <xf numFmtId="0" fontId="11" fillId="4" borderId="13" xfId="0" applyFont="1" applyFill="1" applyBorder="1" applyAlignment="1"/>
    <xf numFmtId="0" fontId="11" fillId="4" borderId="15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0" fillId="0" borderId="15" xfId="0" applyFill="1" applyBorder="1"/>
    <xf numFmtId="4" fontId="17" fillId="6" borderId="16" xfId="0" applyNumberFormat="1" applyFont="1" applyFill="1" applyBorder="1" applyAlignment="1">
      <alignment wrapText="1"/>
    </xf>
    <xf numFmtId="4" fontId="17" fillId="6" borderId="21" xfId="0" applyNumberFormat="1" applyFont="1" applyFill="1" applyBorder="1" applyAlignment="1">
      <alignment wrapText="1"/>
    </xf>
    <xf numFmtId="0" fontId="6" fillId="3" borderId="11" xfId="3" applyFont="1" applyFill="1" applyBorder="1" applyAlignment="1" applyProtection="1">
      <alignment horizontal="center" vertical="center"/>
      <protection locked="0"/>
    </xf>
    <xf numFmtId="0" fontId="6" fillId="3" borderId="4" xfId="3" applyFont="1" applyFill="1" applyBorder="1" applyAlignment="1" applyProtection="1">
      <alignment horizontal="center" vertical="center"/>
      <protection locked="0"/>
    </xf>
    <xf numFmtId="0" fontId="6" fillId="5" borderId="11" xfId="3" applyFont="1" applyFill="1" applyBorder="1" applyAlignment="1" applyProtection="1">
      <alignment horizontal="center" vertical="center"/>
      <protection locked="0"/>
    </xf>
    <xf numFmtId="0" fontId="6" fillId="5" borderId="4" xfId="3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 wrapText="1"/>
    </xf>
    <xf numFmtId="0" fontId="17" fillId="6" borderId="19" xfId="0" applyFont="1" applyFill="1" applyBorder="1" applyAlignment="1">
      <alignment horizontal="center" wrapText="1"/>
    </xf>
    <xf numFmtId="0" fontId="17" fillId="6" borderId="2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17" fillId="6" borderId="11" xfId="0" applyFont="1" applyFill="1" applyBorder="1" applyAlignment="1">
      <alignment horizontal="center" wrapText="1"/>
    </xf>
    <xf numFmtId="0" fontId="17" fillId="6" borderId="4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</cellXfs>
  <cellStyles count="32">
    <cellStyle name="Millares 16" xfId="21"/>
    <cellStyle name="Millares 2" xfId="1"/>
    <cellStyle name="Millares 2 2" xfId="12"/>
    <cellStyle name="Millares 2 2 2" xfId="23"/>
    <cellStyle name="Millares 2 3" xfId="15"/>
    <cellStyle name="Millares 2 4" xfId="22"/>
    <cellStyle name="Millares 40 2" xfId="18"/>
    <cellStyle name="Normal" xfId="0" builtinId="0"/>
    <cellStyle name="Normal 16" xfId="4"/>
    <cellStyle name="Normal 2" xfId="3"/>
    <cellStyle name="Normal 2 10" xfId="19"/>
    <cellStyle name="Normal 2 2" xfId="10"/>
    <cellStyle name="Normal 2 2 2" xfId="24"/>
    <cellStyle name="Normal 2 3" xfId="20"/>
    <cellStyle name="Normal 3" xfId="8"/>
    <cellStyle name="Normal 3 2" xfId="11"/>
    <cellStyle name="Normal 3 2 2" xfId="25"/>
    <cellStyle name="Normal 3 3" xfId="17"/>
    <cellStyle name="Normal 3 3 2" xfId="26"/>
    <cellStyle name="Normal 3 5 7" xfId="27"/>
    <cellStyle name="Normal 4" xfId="7"/>
    <cellStyle name="Normal 4 2" xfId="2"/>
    <cellStyle name="Normal 4 2 2" xfId="29"/>
    <cellStyle name="Normal 4 3" xfId="28"/>
    <cellStyle name="Normal 6 2" xfId="5"/>
    <cellStyle name="Normal 7 2 2" xfId="13"/>
    <cellStyle name="Normal 8" xfId="6"/>
    <cellStyle name="Normal 98 2" xfId="14"/>
    <cellStyle name="Porcentaje 2" xfId="9"/>
    <cellStyle name="Porcentaje 2 2" xfId="30"/>
    <cellStyle name="Porcentaje 4" xfId="16"/>
    <cellStyle name="Porcentaje 5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3"/>
  <sheetViews>
    <sheetView tabSelected="1" zoomScaleNormal="100" workbookViewId="0">
      <selection activeCell="H5" sqref="H5"/>
    </sheetView>
  </sheetViews>
  <sheetFormatPr baseColWidth="10" defaultRowHeight="15" x14ac:dyDescent="0.25"/>
  <cols>
    <col min="1" max="1" width="3.42578125" style="5" customWidth="1"/>
    <col min="2" max="2" width="35.5703125" style="5" bestFit="1" customWidth="1"/>
    <col min="3" max="3" width="8.28515625" style="5" bestFit="1" customWidth="1"/>
    <col min="4" max="4" width="12" style="10" bestFit="1" customWidth="1"/>
    <col min="5" max="5" width="11.140625" style="10" bestFit="1" customWidth="1"/>
    <col min="6" max="6" width="15" style="10" bestFit="1" customWidth="1"/>
    <col min="7" max="7" width="3.5703125" style="5" customWidth="1"/>
    <col min="8" max="8" width="12.7109375" style="5" bestFit="1" customWidth="1"/>
    <col min="9" max="16384" width="11.42578125" style="5"/>
  </cols>
  <sheetData>
    <row r="1" spans="2:8" ht="18.75" x14ac:dyDescent="0.3">
      <c r="B1" s="60" t="s">
        <v>135</v>
      </c>
      <c r="C1" s="60"/>
      <c r="D1" s="60"/>
      <c r="E1" s="60"/>
      <c r="F1" s="60"/>
    </row>
    <row r="2" spans="2:8" ht="18.75" x14ac:dyDescent="0.3">
      <c r="B2" s="60" t="s">
        <v>176</v>
      </c>
      <c r="C2" s="60"/>
      <c r="D2" s="60"/>
      <c r="E2" s="60"/>
      <c r="F2" s="60"/>
    </row>
    <row r="3" spans="2:8" ht="15.75" thickBot="1" x14ac:dyDescent="0.3"/>
    <row r="4" spans="2:8" ht="30" x14ac:dyDescent="0.25">
      <c r="B4" s="23" t="s">
        <v>100</v>
      </c>
      <c r="C4" s="24" t="s">
        <v>22</v>
      </c>
      <c r="D4" s="25" t="s">
        <v>23</v>
      </c>
      <c r="E4" s="25" t="s">
        <v>138</v>
      </c>
      <c r="F4" s="26" t="s">
        <v>139</v>
      </c>
    </row>
    <row r="5" spans="2:8" x14ac:dyDescent="0.25">
      <c r="B5" s="51" t="s">
        <v>132</v>
      </c>
      <c r="C5" s="52"/>
      <c r="D5" s="52"/>
      <c r="E5" s="52"/>
      <c r="F5" s="27"/>
    </row>
    <row r="6" spans="2:8" x14ac:dyDescent="0.25">
      <c r="B6" s="28" t="s">
        <v>136</v>
      </c>
      <c r="C6" s="17" t="s">
        <v>133</v>
      </c>
      <c r="D6" s="18">
        <v>1</v>
      </c>
      <c r="E6" s="18"/>
      <c r="F6" s="29"/>
    </row>
    <row r="7" spans="2:8" x14ac:dyDescent="0.25">
      <c r="B7" s="30" t="s">
        <v>134</v>
      </c>
      <c r="C7" s="1" t="s">
        <v>7</v>
      </c>
      <c r="D7" s="11">
        <f>200*200</f>
        <v>40000</v>
      </c>
      <c r="E7" s="11"/>
      <c r="F7" s="31"/>
    </row>
    <row r="8" spans="2:8" x14ac:dyDescent="0.25">
      <c r="B8" s="30" t="s">
        <v>137</v>
      </c>
      <c r="C8" s="1" t="s">
        <v>133</v>
      </c>
      <c r="D8" s="11">
        <v>1</v>
      </c>
      <c r="E8" s="11"/>
      <c r="F8" s="31"/>
      <c r="H8" s="10"/>
    </row>
    <row r="9" spans="2:8" x14ac:dyDescent="0.25">
      <c r="B9" s="32"/>
      <c r="C9" s="15"/>
      <c r="D9" s="16"/>
      <c r="E9" s="16"/>
      <c r="F9" s="33"/>
    </row>
    <row r="10" spans="2:8" x14ac:dyDescent="0.25">
      <c r="B10" s="51" t="s">
        <v>140</v>
      </c>
      <c r="C10" s="52"/>
      <c r="D10" s="52"/>
      <c r="E10" s="52"/>
      <c r="F10" s="27"/>
    </row>
    <row r="11" spans="2:8" x14ac:dyDescent="0.25">
      <c r="B11" s="49" t="s">
        <v>47</v>
      </c>
      <c r="C11" s="50"/>
      <c r="D11" s="50"/>
      <c r="E11" s="50"/>
      <c r="F11" s="34"/>
    </row>
    <row r="12" spans="2:8" x14ac:dyDescent="0.25">
      <c r="B12" s="53" t="s">
        <v>0</v>
      </c>
      <c r="C12" s="54"/>
      <c r="D12" s="54"/>
      <c r="E12" s="54"/>
      <c r="F12" s="35"/>
    </row>
    <row r="13" spans="2:8" x14ac:dyDescent="0.25">
      <c r="B13" s="36" t="s">
        <v>160</v>
      </c>
      <c r="C13" s="1" t="s">
        <v>6</v>
      </c>
      <c r="D13" s="11">
        <v>145.4</v>
      </c>
      <c r="E13" s="11"/>
      <c r="F13" s="31"/>
      <c r="H13" s="10"/>
    </row>
    <row r="14" spans="2:8" x14ac:dyDescent="0.25">
      <c r="B14" s="30" t="s">
        <v>4</v>
      </c>
      <c r="C14" s="1" t="s">
        <v>6</v>
      </c>
      <c r="D14" s="11">
        <v>21.8</v>
      </c>
      <c r="E14" s="11"/>
      <c r="F14" s="31"/>
    </row>
    <row r="15" spans="2:8" x14ac:dyDescent="0.25">
      <c r="B15" s="30" t="s">
        <v>5</v>
      </c>
      <c r="C15" s="1" t="s">
        <v>6</v>
      </c>
      <c r="D15" s="11">
        <v>2.8</v>
      </c>
      <c r="E15" s="11"/>
      <c r="F15" s="31"/>
    </row>
    <row r="16" spans="2:8" x14ac:dyDescent="0.25">
      <c r="B16" s="30" t="s">
        <v>141</v>
      </c>
      <c r="C16" s="1" t="s">
        <v>6</v>
      </c>
      <c r="D16" s="11">
        <v>27.1</v>
      </c>
      <c r="E16" s="11"/>
      <c r="F16" s="31"/>
    </row>
    <row r="17" spans="2:11" x14ac:dyDescent="0.25">
      <c r="B17" s="55" t="s">
        <v>8</v>
      </c>
      <c r="C17" s="56"/>
      <c r="D17" s="56"/>
      <c r="E17" s="56"/>
      <c r="F17" s="35"/>
    </row>
    <row r="18" spans="2:11" x14ac:dyDescent="0.25">
      <c r="B18" s="30" t="s">
        <v>141</v>
      </c>
      <c r="C18" s="1" t="s">
        <v>6</v>
      </c>
      <c r="D18" s="11">
        <v>7.7</v>
      </c>
      <c r="E18" s="11"/>
      <c r="F18" s="31"/>
    </row>
    <row r="19" spans="2:11" x14ac:dyDescent="0.25">
      <c r="B19" s="55" t="s">
        <v>9</v>
      </c>
      <c r="C19" s="56"/>
      <c r="D19" s="56"/>
      <c r="E19" s="56"/>
      <c r="F19" s="35"/>
    </row>
    <row r="20" spans="2:11" x14ac:dyDescent="0.25">
      <c r="B20" s="30" t="s">
        <v>10</v>
      </c>
      <c r="C20" s="1" t="s">
        <v>7</v>
      </c>
      <c r="D20" s="11">
        <v>134.05000000000001</v>
      </c>
      <c r="E20" s="11"/>
      <c r="F20" s="31"/>
    </row>
    <row r="21" spans="2:11" x14ac:dyDescent="0.25">
      <c r="B21" s="30" t="s">
        <v>142</v>
      </c>
      <c r="C21" s="1" t="s">
        <v>6</v>
      </c>
      <c r="D21" s="11">
        <v>6.2</v>
      </c>
      <c r="E21" s="11"/>
      <c r="F21" s="31"/>
    </row>
    <row r="22" spans="2:11" x14ac:dyDescent="0.25">
      <c r="B22" s="55" t="s">
        <v>11</v>
      </c>
      <c r="C22" s="56"/>
      <c r="D22" s="56"/>
      <c r="E22" s="56"/>
      <c r="F22" s="35"/>
    </row>
    <row r="23" spans="2:11" x14ac:dyDescent="0.25">
      <c r="B23" s="30" t="s">
        <v>141</v>
      </c>
      <c r="C23" s="1" t="s">
        <v>6</v>
      </c>
      <c r="D23" s="11">
        <v>23</v>
      </c>
      <c r="E23" s="11"/>
      <c r="F23" s="31"/>
      <c r="K23" s="12"/>
    </row>
    <row r="24" spans="2:11" x14ac:dyDescent="0.25">
      <c r="B24" s="55" t="s">
        <v>12</v>
      </c>
      <c r="C24" s="56"/>
      <c r="D24" s="56"/>
      <c r="E24" s="56"/>
      <c r="F24" s="35"/>
    </row>
    <row r="25" spans="2:11" ht="30" x14ac:dyDescent="0.25">
      <c r="B25" s="30" t="s">
        <v>143</v>
      </c>
      <c r="C25" s="1" t="s">
        <v>14</v>
      </c>
      <c r="D25" s="11">
        <v>10</v>
      </c>
      <c r="E25" s="11"/>
      <c r="F25" s="31"/>
    </row>
    <row r="26" spans="2:11" x14ac:dyDescent="0.25">
      <c r="B26" s="30" t="s">
        <v>15</v>
      </c>
      <c r="C26" s="1" t="s">
        <v>7</v>
      </c>
      <c r="D26" s="11">
        <v>266</v>
      </c>
      <c r="E26" s="11"/>
      <c r="F26" s="31"/>
    </row>
    <row r="27" spans="2:11" x14ac:dyDescent="0.25">
      <c r="B27" s="30" t="s">
        <v>46</v>
      </c>
      <c r="C27" s="1" t="s">
        <v>28</v>
      </c>
      <c r="D27" s="11">
        <v>16.350000000000001</v>
      </c>
      <c r="E27" s="11"/>
      <c r="F27" s="31"/>
    </row>
    <row r="28" spans="2:11" x14ac:dyDescent="0.25">
      <c r="B28" s="30" t="s">
        <v>86</v>
      </c>
      <c r="C28" s="1" t="s">
        <v>28</v>
      </c>
      <c r="D28" s="11">
        <f>((4.25*3)+4+4.6+5+4+4)*2</f>
        <v>68.7</v>
      </c>
      <c r="E28" s="11"/>
      <c r="F28" s="31"/>
    </row>
    <row r="29" spans="2:11" x14ac:dyDescent="0.25">
      <c r="B29" s="30" t="s">
        <v>32</v>
      </c>
      <c r="C29" s="1" t="s">
        <v>7</v>
      </c>
      <c r="D29" s="11">
        <f>137.52+115.92</f>
        <v>253.44</v>
      </c>
      <c r="E29" s="11"/>
      <c r="F29" s="31"/>
    </row>
    <row r="30" spans="2:11" x14ac:dyDescent="0.25">
      <c r="B30" s="55" t="s">
        <v>16</v>
      </c>
      <c r="C30" s="56"/>
      <c r="D30" s="56"/>
      <c r="E30" s="56"/>
      <c r="F30" s="35"/>
    </row>
    <row r="31" spans="2:11" x14ac:dyDescent="0.25">
      <c r="B31" s="30" t="s">
        <v>17</v>
      </c>
      <c r="C31" s="1" t="s">
        <v>7</v>
      </c>
      <c r="D31" s="11">
        <f>156.93+40.19+78.06+18.07+6.3</f>
        <v>299.55</v>
      </c>
      <c r="E31" s="11"/>
      <c r="F31" s="31"/>
    </row>
    <row r="32" spans="2:11" x14ac:dyDescent="0.25">
      <c r="B32" s="30" t="s">
        <v>144</v>
      </c>
      <c r="C32" s="1" t="s">
        <v>7</v>
      </c>
      <c r="D32" s="11">
        <f>18.07+179.21</f>
        <v>197.28</v>
      </c>
      <c r="E32" s="11"/>
      <c r="F32" s="31"/>
    </row>
    <row r="33" spans="2:6" x14ac:dyDescent="0.25">
      <c r="B33" s="30" t="s">
        <v>31</v>
      </c>
      <c r="C33" s="1" t="s">
        <v>7</v>
      </c>
      <c r="D33" s="11">
        <v>103.28</v>
      </c>
      <c r="E33" s="11"/>
      <c r="F33" s="31"/>
    </row>
    <row r="34" spans="2:6" x14ac:dyDescent="0.25">
      <c r="B34" s="30" t="s">
        <v>18</v>
      </c>
      <c r="C34" s="1" t="s">
        <v>7</v>
      </c>
      <c r="D34" s="11">
        <f>D32</f>
        <v>197.28</v>
      </c>
      <c r="E34" s="11"/>
      <c r="F34" s="31"/>
    </row>
    <row r="35" spans="2:6" x14ac:dyDescent="0.25">
      <c r="B35" s="55" t="s">
        <v>33</v>
      </c>
      <c r="C35" s="56"/>
      <c r="D35" s="56"/>
      <c r="E35" s="56"/>
      <c r="F35" s="35"/>
    </row>
    <row r="36" spans="2:6" ht="30" x14ac:dyDescent="0.25">
      <c r="B36" s="36" t="s">
        <v>34</v>
      </c>
      <c r="C36" s="1" t="s">
        <v>7</v>
      </c>
      <c r="D36" s="11">
        <v>137.52000000000001</v>
      </c>
      <c r="E36" s="11"/>
      <c r="F36" s="31"/>
    </row>
    <row r="37" spans="2:6" x14ac:dyDescent="0.25">
      <c r="B37" s="30" t="s">
        <v>35</v>
      </c>
      <c r="C37" s="1" t="s">
        <v>7</v>
      </c>
      <c r="D37" s="11">
        <f>55.46+16.7</f>
        <v>72.16</v>
      </c>
      <c r="E37" s="11"/>
      <c r="F37" s="31"/>
    </row>
    <row r="38" spans="2:6" x14ac:dyDescent="0.25">
      <c r="B38" s="30" t="s">
        <v>36</v>
      </c>
      <c r="C38" s="1" t="s">
        <v>7</v>
      </c>
      <c r="D38" s="11">
        <v>39.6</v>
      </c>
      <c r="E38" s="11"/>
      <c r="F38" s="31"/>
    </row>
    <row r="39" spans="2:6" x14ac:dyDescent="0.25">
      <c r="B39" s="30" t="s">
        <v>40</v>
      </c>
      <c r="C39" s="1" t="s">
        <v>7</v>
      </c>
      <c r="D39" s="11">
        <v>0</v>
      </c>
      <c r="E39" s="11"/>
      <c r="F39" s="31"/>
    </row>
    <row r="40" spans="2:6" x14ac:dyDescent="0.25">
      <c r="B40" s="55" t="s">
        <v>37</v>
      </c>
      <c r="C40" s="56"/>
      <c r="D40" s="56"/>
      <c r="E40" s="56"/>
      <c r="F40" s="35"/>
    </row>
    <row r="41" spans="2:6" ht="30" x14ac:dyDescent="0.25">
      <c r="B41" s="30" t="s">
        <v>74</v>
      </c>
      <c r="C41" s="1" t="s">
        <v>38</v>
      </c>
      <c r="D41" s="11">
        <v>0</v>
      </c>
      <c r="E41" s="11"/>
      <c r="F41" s="31"/>
    </row>
    <row r="42" spans="2:6" ht="30" x14ac:dyDescent="0.25">
      <c r="B42" s="30" t="s">
        <v>75</v>
      </c>
      <c r="C42" s="1" t="s">
        <v>38</v>
      </c>
      <c r="D42" s="11">
        <v>5</v>
      </c>
      <c r="E42" s="11"/>
      <c r="F42" s="31"/>
    </row>
    <row r="43" spans="2:6" x14ac:dyDescent="0.25">
      <c r="B43" s="30" t="s">
        <v>73</v>
      </c>
      <c r="C43" s="1" t="s">
        <v>38</v>
      </c>
      <c r="D43" s="11">
        <v>3</v>
      </c>
      <c r="E43" s="11"/>
      <c r="F43" s="31"/>
    </row>
    <row r="44" spans="2:6" x14ac:dyDescent="0.25">
      <c r="B44" s="55" t="s">
        <v>39</v>
      </c>
      <c r="C44" s="56"/>
      <c r="D44" s="56"/>
      <c r="E44" s="56"/>
      <c r="F44" s="35"/>
    </row>
    <row r="45" spans="2:6" ht="45" x14ac:dyDescent="0.25">
      <c r="B45" s="30" t="s">
        <v>145</v>
      </c>
      <c r="C45" s="1" t="s">
        <v>38</v>
      </c>
      <c r="D45" s="11">
        <v>5</v>
      </c>
      <c r="E45" s="11"/>
      <c r="F45" s="31"/>
    </row>
    <row r="46" spans="2:6" ht="30" x14ac:dyDescent="0.25">
      <c r="B46" s="30" t="s">
        <v>42</v>
      </c>
      <c r="C46" s="1" t="s">
        <v>38</v>
      </c>
      <c r="D46" s="11">
        <v>5</v>
      </c>
      <c r="E46" s="11"/>
      <c r="F46" s="31"/>
    </row>
    <row r="47" spans="2:6" x14ac:dyDescent="0.25">
      <c r="B47" s="55" t="s">
        <v>43</v>
      </c>
      <c r="C47" s="56"/>
      <c r="D47" s="56"/>
      <c r="E47" s="56"/>
      <c r="F47" s="35"/>
    </row>
    <row r="48" spans="2:6" x14ac:dyDescent="0.25">
      <c r="B48" s="30" t="s">
        <v>45</v>
      </c>
      <c r="C48" s="1" t="s">
        <v>28</v>
      </c>
      <c r="D48" s="11">
        <v>6</v>
      </c>
      <c r="E48" s="11"/>
      <c r="F48" s="31"/>
    </row>
    <row r="49" spans="2:6" ht="30" x14ac:dyDescent="0.25">
      <c r="B49" s="30" t="s">
        <v>44</v>
      </c>
      <c r="C49" s="1" t="s">
        <v>38</v>
      </c>
      <c r="D49" s="11">
        <v>0</v>
      </c>
      <c r="E49" s="11"/>
      <c r="F49" s="31"/>
    </row>
    <row r="50" spans="2:6" x14ac:dyDescent="0.25">
      <c r="B50" s="55" t="s">
        <v>19</v>
      </c>
      <c r="C50" s="56"/>
      <c r="D50" s="56"/>
      <c r="E50" s="56"/>
      <c r="F50" s="35"/>
    </row>
    <row r="51" spans="2:6" x14ac:dyDescent="0.25">
      <c r="B51" s="30" t="s">
        <v>48</v>
      </c>
      <c r="C51" s="1" t="s">
        <v>28</v>
      </c>
      <c r="D51" s="11">
        <f>D52-6-9-9.6</f>
        <v>20</v>
      </c>
      <c r="E51" s="11"/>
      <c r="F51" s="31"/>
    </row>
    <row r="52" spans="2:6" x14ac:dyDescent="0.25">
      <c r="B52" s="30" t="s">
        <v>49</v>
      </c>
      <c r="C52" s="1" t="s">
        <v>28</v>
      </c>
      <c r="D52" s="11">
        <f>9.6+4+8.5+9+6+4.5+2+1</f>
        <v>44.6</v>
      </c>
      <c r="E52" s="11"/>
      <c r="F52" s="31"/>
    </row>
    <row r="53" spans="2:6" x14ac:dyDescent="0.25">
      <c r="B53" s="30" t="s">
        <v>50</v>
      </c>
      <c r="C53" s="1" t="s">
        <v>28</v>
      </c>
      <c r="D53" s="11">
        <v>0</v>
      </c>
      <c r="E53" s="11"/>
      <c r="F53" s="31"/>
    </row>
    <row r="54" spans="2:6" ht="60" x14ac:dyDescent="0.25">
      <c r="B54" s="30" t="s">
        <v>51</v>
      </c>
      <c r="C54" s="1" t="s">
        <v>58</v>
      </c>
      <c r="D54" s="11">
        <v>0</v>
      </c>
      <c r="E54" s="11"/>
      <c r="F54" s="31"/>
    </row>
    <row r="55" spans="2:6" ht="60" x14ac:dyDescent="0.25">
      <c r="B55" s="30" t="s">
        <v>52</v>
      </c>
      <c r="C55" s="1" t="s">
        <v>58</v>
      </c>
      <c r="D55" s="11">
        <v>0</v>
      </c>
      <c r="E55" s="11"/>
      <c r="F55" s="31"/>
    </row>
    <row r="56" spans="2:6" ht="105" x14ac:dyDescent="0.25">
      <c r="B56" s="30" t="s">
        <v>53</v>
      </c>
      <c r="C56" s="1" t="s">
        <v>58</v>
      </c>
      <c r="D56" s="11">
        <v>0</v>
      </c>
      <c r="E56" s="11"/>
      <c r="F56" s="31"/>
    </row>
    <row r="57" spans="2:6" ht="60" x14ac:dyDescent="0.25">
      <c r="B57" s="30" t="s">
        <v>55</v>
      </c>
      <c r="C57" s="1" t="s">
        <v>58</v>
      </c>
      <c r="D57" s="11">
        <v>1</v>
      </c>
      <c r="E57" s="11"/>
      <c r="F57" s="31"/>
    </row>
    <row r="58" spans="2:6" ht="60" x14ac:dyDescent="0.25">
      <c r="B58" s="30" t="s">
        <v>54</v>
      </c>
      <c r="C58" s="1" t="s">
        <v>58</v>
      </c>
      <c r="D58" s="11">
        <v>0</v>
      </c>
      <c r="E58" s="11"/>
      <c r="F58" s="31"/>
    </row>
    <row r="59" spans="2:6" ht="60" x14ac:dyDescent="0.25">
      <c r="B59" s="30" t="s">
        <v>56</v>
      </c>
      <c r="C59" s="1" t="s">
        <v>58</v>
      </c>
      <c r="D59" s="11">
        <v>0</v>
      </c>
      <c r="E59" s="11"/>
      <c r="F59" s="31"/>
    </row>
    <row r="60" spans="2:6" ht="90" x14ac:dyDescent="0.25">
      <c r="B60" s="30" t="s">
        <v>57</v>
      </c>
      <c r="C60" s="1" t="s">
        <v>58</v>
      </c>
      <c r="D60" s="11">
        <v>0</v>
      </c>
      <c r="E60" s="11"/>
      <c r="F60" s="31"/>
    </row>
    <row r="61" spans="2:6" ht="30" x14ac:dyDescent="0.25">
      <c r="B61" s="30" t="s">
        <v>60</v>
      </c>
      <c r="C61" s="1" t="s">
        <v>38</v>
      </c>
      <c r="D61" s="11">
        <v>4</v>
      </c>
      <c r="E61" s="11"/>
      <c r="F61" s="31"/>
    </row>
    <row r="62" spans="2:6" x14ac:dyDescent="0.25">
      <c r="B62" s="30" t="s">
        <v>59</v>
      </c>
      <c r="C62" s="1" t="s">
        <v>38</v>
      </c>
      <c r="D62" s="11">
        <v>0</v>
      </c>
      <c r="E62" s="11"/>
      <c r="F62" s="31"/>
    </row>
    <row r="63" spans="2:6" ht="30" x14ac:dyDescent="0.25">
      <c r="B63" s="30" t="s">
        <v>61</v>
      </c>
      <c r="C63" s="1" t="s">
        <v>38</v>
      </c>
      <c r="D63" s="11">
        <v>1</v>
      </c>
      <c r="E63" s="11"/>
      <c r="F63" s="31"/>
    </row>
    <row r="64" spans="2:6" x14ac:dyDescent="0.25">
      <c r="B64" s="55" t="s">
        <v>25</v>
      </c>
      <c r="C64" s="56"/>
      <c r="D64" s="56"/>
      <c r="E64" s="56"/>
      <c r="F64" s="35"/>
    </row>
    <row r="65" spans="2:6" ht="30" x14ac:dyDescent="0.25">
      <c r="B65" s="30" t="s">
        <v>146</v>
      </c>
      <c r="C65" s="1" t="s">
        <v>28</v>
      </c>
      <c r="D65" s="11">
        <v>20</v>
      </c>
      <c r="E65" s="11"/>
      <c r="F65" s="31"/>
    </row>
    <row r="66" spans="2:6" x14ac:dyDescent="0.25">
      <c r="B66" s="30" t="s">
        <v>62</v>
      </c>
      <c r="C66" s="1" t="s">
        <v>26</v>
      </c>
      <c r="D66" s="11">
        <v>0</v>
      </c>
      <c r="E66" s="11"/>
      <c r="F66" s="31"/>
    </row>
    <row r="67" spans="2:6" x14ac:dyDescent="0.25">
      <c r="B67" s="30" t="s">
        <v>63</v>
      </c>
      <c r="C67" s="1" t="s">
        <v>26</v>
      </c>
      <c r="D67" s="11">
        <v>2</v>
      </c>
      <c r="E67" s="11"/>
      <c r="F67" s="31"/>
    </row>
    <row r="68" spans="2:6" x14ac:dyDescent="0.25">
      <c r="B68" s="30" t="s">
        <v>64</v>
      </c>
      <c r="C68" s="1" t="s">
        <v>26</v>
      </c>
      <c r="D68" s="11">
        <v>1</v>
      </c>
      <c r="E68" s="11"/>
      <c r="F68" s="31"/>
    </row>
    <row r="69" spans="2:6" x14ac:dyDescent="0.25">
      <c r="B69" s="37"/>
      <c r="F69" s="33"/>
    </row>
    <row r="70" spans="2:6" x14ac:dyDescent="0.25">
      <c r="B70" s="49" t="s">
        <v>163</v>
      </c>
      <c r="C70" s="50"/>
      <c r="D70" s="50" t="s">
        <v>2</v>
      </c>
      <c r="E70" s="50"/>
      <c r="F70" s="34"/>
    </row>
    <row r="71" spans="2:6" x14ac:dyDescent="0.25">
      <c r="B71" s="55" t="s">
        <v>0</v>
      </c>
      <c r="C71" s="56"/>
      <c r="D71" s="56"/>
      <c r="E71" s="56"/>
      <c r="F71" s="35"/>
    </row>
    <row r="72" spans="2:6" x14ac:dyDescent="0.25">
      <c r="B72" s="36" t="s">
        <v>160</v>
      </c>
      <c r="C72" s="1" t="s">
        <v>6</v>
      </c>
      <c r="D72" s="11">
        <v>147</v>
      </c>
      <c r="E72" s="11"/>
      <c r="F72" s="31"/>
    </row>
    <row r="73" spans="2:6" x14ac:dyDescent="0.25">
      <c r="B73" s="30" t="s">
        <v>5</v>
      </c>
      <c r="C73" s="1" t="s">
        <v>6</v>
      </c>
      <c r="D73" s="11">
        <v>1.8</v>
      </c>
      <c r="E73" s="11"/>
      <c r="F73" s="31"/>
    </row>
    <row r="74" spans="2:6" x14ac:dyDescent="0.25">
      <c r="B74" s="30" t="s">
        <v>141</v>
      </c>
      <c r="C74" s="1" t="s">
        <v>6</v>
      </c>
      <c r="D74" s="11">
        <f>22+29.737</f>
        <v>51.736999999999995</v>
      </c>
      <c r="E74" s="11"/>
      <c r="F74" s="31"/>
    </row>
    <row r="75" spans="2:6" x14ac:dyDescent="0.25">
      <c r="B75" s="55" t="s">
        <v>8</v>
      </c>
      <c r="C75" s="56"/>
      <c r="D75" s="56"/>
      <c r="E75" s="56"/>
      <c r="F75" s="35"/>
    </row>
    <row r="76" spans="2:6" x14ac:dyDescent="0.25">
      <c r="B76" s="30" t="s">
        <v>141</v>
      </c>
      <c r="C76" s="1" t="s">
        <v>6</v>
      </c>
      <c r="D76" s="11">
        <v>4.2629999999999999</v>
      </c>
      <c r="E76" s="11"/>
      <c r="F76" s="31"/>
    </row>
    <row r="77" spans="2:6" x14ac:dyDescent="0.25">
      <c r="B77" s="55" t="s">
        <v>9</v>
      </c>
      <c r="C77" s="56"/>
      <c r="D77" s="56"/>
      <c r="E77" s="56"/>
      <c r="F77" s="35"/>
    </row>
    <row r="78" spans="2:6" x14ac:dyDescent="0.25">
      <c r="B78" s="30" t="s">
        <v>10</v>
      </c>
      <c r="C78" s="1" t="s">
        <v>7</v>
      </c>
      <c r="D78" s="11">
        <v>0</v>
      </c>
      <c r="E78" s="11"/>
      <c r="F78" s="31"/>
    </row>
    <row r="79" spans="2:6" x14ac:dyDescent="0.25">
      <c r="B79" s="30" t="s">
        <v>142</v>
      </c>
      <c r="C79" s="1" t="s">
        <v>6</v>
      </c>
      <c r="D79" s="11">
        <v>0</v>
      </c>
      <c r="E79" s="11"/>
      <c r="F79" s="31"/>
    </row>
    <row r="80" spans="2:6" x14ac:dyDescent="0.25">
      <c r="B80" s="55" t="s">
        <v>11</v>
      </c>
      <c r="C80" s="56"/>
      <c r="D80" s="56"/>
      <c r="E80" s="56"/>
      <c r="F80" s="35"/>
    </row>
    <row r="81" spans="2:6" x14ac:dyDescent="0.25">
      <c r="B81" s="30" t="s">
        <v>141</v>
      </c>
      <c r="C81" s="1" t="s">
        <v>6</v>
      </c>
      <c r="D81" s="11">
        <v>15</v>
      </c>
      <c r="E81" s="11"/>
      <c r="F81" s="31"/>
    </row>
    <row r="82" spans="2:6" x14ac:dyDescent="0.25">
      <c r="B82" s="55" t="s">
        <v>12</v>
      </c>
      <c r="C82" s="56"/>
      <c r="D82" s="56"/>
      <c r="E82" s="56"/>
      <c r="F82" s="35"/>
    </row>
    <row r="83" spans="2:6" x14ac:dyDescent="0.25">
      <c r="B83" s="30" t="s">
        <v>13</v>
      </c>
      <c r="C83" s="1" t="s">
        <v>14</v>
      </c>
      <c r="D83" s="11">
        <v>9.6999999999999993</v>
      </c>
      <c r="E83" s="11"/>
      <c r="F83" s="31"/>
    </row>
    <row r="84" spans="2:6" x14ac:dyDescent="0.25">
      <c r="B84" s="30" t="s">
        <v>15</v>
      </c>
      <c r="C84" s="1" t="s">
        <v>7</v>
      </c>
      <c r="D84" s="11">
        <v>200.5</v>
      </c>
      <c r="E84" s="11"/>
      <c r="F84" s="31"/>
    </row>
    <row r="85" spans="2:6" x14ac:dyDescent="0.25">
      <c r="B85" s="30" t="s">
        <v>46</v>
      </c>
      <c r="C85" s="1" t="s">
        <v>28</v>
      </c>
      <c r="D85" s="11">
        <v>16.600000000000001</v>
      </c>
      <c r="E85" s="11"/>
      <c r="F85" s="31"/>
    </row>
    <row r="86" spans="2:6" x14ac:dyDescent="0.25">
      <c r="B86" s="30" t="s">
        <v>86</v>
      </c>
      <c r="C86" s="1" t="s">
        <v>28</v>
      </c>
      <c r="D86" s="11">
        <v>60</v>
      </c>
      <c r="E86" s="11"/>
      <c r="F86" s="31"/>
    </row>
    <row r="87" spans="2:6" x14ac:dyDescent="0.25">
      <c r="B87" s="30" t="s">
        <v>32</v>
      </c>
      <c r="C87" s="1" t="s">
        <v>7</v>
      </c>
      <c r="D87" s="11">
        <v>0</v>
      </c>
      <c r="E87" s="11"/>
      <c r="F87" s="31"/>
    </row>
    <row r="88" spans="2:6" x14ac:dyDescent="0.25">
      <c r="B88" s="55" t="s">
        <v>16</v>
      </c>
      <c r="C88" s="56"/>
      <c r="D88" s="56"/>
      <c r="E88" s="56"/>
      <c r="F88" s="35"/>
    </row>
    <row r="89" spans="2:6" x14ac:dyDescent="0.25">
      <c r="B89" s="30" t="s">
        <v>17</v>
      </c>
      <c r="C89" s="1" t="s">
        <v>7</v>
      </c>
      <c r="D89" s="11">
        <f>60.6+6.8+17.6+10.1</f>
        <v>95.1</v>
      </c>
      <c r="E89" s="11"/>
      <c r="F89" s="31"/>
    </row>
    <row r="90" spans="2:6" x14ac:dyDescent="0.25">
      <c r="B90" s="30" t="s">
        <v>144</v>
      </c>
      <c r="C90" s="1" t="s">
        <v>7</v>
      </c>
      <c r="D90" s="11">
        <f>8.5+7.7</f>
        <v>16.2</v>
      </c>
      <c r="E90" s="11"/>
      <c r="F90" s="31"/>
    </row>
    <row r="91" spans="2:6" x14ac:dyDescent="0.25">
      <c r="B91" s="30" t="s">
        <v>31</v>
      </c>
      <c r="C91" s="1" t="s">
        <v>7</v>
      </c>
      <c r="D91" s="11">
        <v>0</v>
      </c>
      <c r="E91" s="11"/>
      <c r="F91" s="31"/>
    </row>
    <row r="92" spans="2:6" x14ac:dyDescent="0.25">
      <c r="B92" s="30" t="s">
        <v>18</v>
      </c>
      <c r="C92" s="1" t="s">
        <v>7</v>
      </c>
      <c r="D92" s="11">
        <f>D90</f>
        <v>16.2</v>
      </c>
      <c r="E92" s="11"/>
      <c r="F92" s="31"/>
    </row>
    <row r="93" spans="2:6" x14ac:dyDescent="0.25">
      <c r="B93" s="55" t="s">
        <v>33</v>
      </c>
      <c r="C93" s="56"/>
      <c r="D93" s="56"/>
      <c r="E93" s="56"/>
      <c r="F93" s="35"/>
    </row>
    <row r="94" spans="2:6" ht="30" x14ac:dyDescent="0.25">
      <c r="B94" s="30" t="s">
        <v>34</v>
      </c>
      <c r="C94" s="1" t="s">
        <v>7</v>
      </c>
      <c r="D94" s="11">
        <v>197</v>
      </c>
      <c r="E94" s="11"/>
      <c r="F94" s="31"/>
    </row>
    <row r="95" spans="2:6" x14ac:dyDescent="0.25">
      <c r="B95" s="30" t="s">
        <v>35</v>
      </c>
      <c r="C95" s="1" t="s">
        <v>7</v>
      </c>
      <c r="D95" s="11">
        <v>0</v>
      </c>
      <c r="E95" s="11"/>
      <c r="F95" s="31"/>
    </row>
    <row r="96" spans="2:6" x14ac:dyDescent="0.25">
      <c r="B96" s="30" t="s">
        <v>36</v>
      </c>
      <c r="C96" s="1" t="s">
        <v>7</v>
      </c>
      <c r="D96" s="11">
        <v>0</v>
      </c>
      <c r="E96" s="11"/>
      <c r="F96" s="31"/>
    </row>
    <row r="97" spans="2:6" x14ac:dyDescent="0.25">
      <c r="B97" s="30" t="s">
        <v>40</v>
      </c>
      <c r="C97" s="1" t="s">
        <v>7</v>
      </c>
      <c r="D97" s="11">
        <v>0</v>
      </c>
      <c r="E97" s="11"/>
      <c r="F97" s="31"/>
    </row>
    <row r="98" spans="2:6" x14ac:dyDescent="0.25">
      <c r="B98" s="55" t="s">
        <v>37</v>
      </c>
      <c r="C98" s="56"/>
      <c r="D98" s="56"/>
      <c r="E98" s="56"/>
      <c r="F98" s="35"/>
    </row>
    <row r="99" spans="2:6" ht="30" x14ac:dyDescent="0.25">
      <c r="B99" s="30" t="s">
        <v>74</v>
      </c>
      <c r="C99" s="1" t="s">
        <v>38</v>
      </c>
      <c r="D99" s="11">
        <v>0</v>
      </c>
      <c r="E99" s="11"/>
      <c r="F99" s="31"/>
    </row>
    <row r="100" spans="2:6" ht="30" x14ac:dyDescent="0.25">
      <c r="B100" s="30" t="s">
        <v>75</v>
      </c>
      <c r="C100" s="1" t="s">
        <v>38</v>
      </c>
      <c r="D100" s="11">
        <v>0</v>
      </c>
      <c r="E100" s="11"/>
      <c r="F100" s="31"/>
    </row>
    <row r="101" spans="2:6" x14ac:dyDescent="0.25">
      <c r="B101" s="30" t="s">
        <v>73</v>
      </c>
      <c r="C101" s="1" t="s">
        <v>38</v>
      </c>
      <c r="D101" s="11">
        <v>0</v>
      </c>
      <c r="E101" s="11"/>
      <c r="F101" s="31"/>
    </row>
    <row r="102" spans="2:6" x14ac:dyDescent="0.25">
      <c r="B102" s="55" t="s">
        <v>39</v>
      </c>
      <c r="C102" s="56"/>
      <c r="D102" s="56"/>
      <c r="E102" s="56"/>
      <c r="F102" s="35"/>
    </row>
    <row r="103" spans="2:6" ht="45" x14ac:dyDescent="0.25">
      <c r="B103" s="30" t="s">
        <v>41</v>
      </c>
      <c r="C103" s="1" t="s">
        <v>38</v>
      </c>
      <c r="D103" s="11">
        <v>0</v>
      </c>
      <c r="E103" s="11"/>
      <c r="F103" s="31"/>
    </row>
    <row r="104" spans="2:6" ht="30" x14ac:dyDescent="0.25">
      <c r="B104" s="30" t="s">
        <v>42</v>
      </c>
      <c r="C104" s="1" t="s">
        <v>38</v>
      </c>
      <c r="D104" s="11">
        <v>0</v>
      </c>
      <c r="E104" s="11"/>
      <c r="F104" s="31"/>
    </row>
    <row r="105" spans="2:6" x14ac:dyDescent="0.25">
      <c r="B105" s="55" t="s">
        <v>43</v>
      </c>
      <c r="C105" s="56"/>
      <c r="D105" s="56"/>
      <c r="E105" s="56"/>
      <c r="F105" s="35"/>
    </row>
    <row r="106" spans="2:6" x14ac:dyDescent="0.25">
      <c r="B106" s="30" t="s">
        <v>45</v>
      </c>
      <c r="C106" s="1" t="s">
        <v>28</v>
      </c>
      <c r="D106" s="11">
        <v>15.32</v>
      </c>
      <c r="E106" s="11"/>
      <c r="F106" s="31"/>
    </row>
    <row r="107" spans="2:6" ht="30" x14ac:dyDescent="0.25">
      <c r="B107" s="30" t="s">
        <v>44</v>
      </c>
      <c r="C107" s="1" t="s">
        <v>38</v>
      </c>
      <c r="D107" s="11">
        <v>1</v>
      </c>
      <c r="E107" s="11"/>
      <c r="F107" s="31"/>
    </row>
    <row r="108" spans="2:6" x14ac:dyDescent="0.25">
      <c r="B108" s="55" t="s">
        <v>19</v>
      </c>
      <c r="C108" s="56"/>
      <c r="D108" s="56"/>
      <c r="E108" s="56"/>
      <c r="F108" s="35"/>
    </row>
    <row r="109" spans="2:6" x14ac:dyDescent="0.25">
      <c r="B109" s="30" t="s">
        <v>48</v>
      </c>
      <c r="C109" s="1" t="s">
        <v>28</v>
      </c>
      <c r="D109" s="11">
        <v>0</v>
      </c>
      <c r="E109" s="11"/>
      <c r="F109" s="31"/>
    </row>
    <row r="110" spans="2:6" x14ac:dyDescent="0.25">
      <c r="B110" s="30" t="s">
        <v>49</v>
      </c>
      <c r="C110" s="1" t="s">
        <v>28</v>
      </c>
      <c r="D110" s="11">
        <v>6</v>
      </c>
      <c r="E110" s="11"/>
      <c r="F110" s="31"/>
    </row>
    <row r="111" spans="2:6" x14ac:dyDescent="0.25">
      <c r="B111" s="30" t="s">
        <v>50</v>
      </c>
      <c r="C111" s="1" t="s">
        <v>28</v>
      </c>
      <c r="D111" s="11">
        <v>0</v>
      </c>
      <c r="E111" s="11"/>
      <c r="F111" s="31"/>
    </row>
    <row r="112" spans="2:6" ht="60" x14ac:dyDescent="0.25">
      <c r="B112" s="30" t="s">
        <v>51</v>
      </c>
      <c r="C112" s="1" t="s">
        <v>58</v>
      </c>
      <c r="D112" s="11">
        <v>0</v>
      </c>
      <c r="E112" s="11"/>
      <c r="F112" s="31"/>
    </row>
    <row r="113" spans="2:6" ht="60" x14ac:dyDescent="0.25">
      <c r="B113" s="30" t="s">
        <v>52</v>
      </c>
      <c r="C113" s="1" t="s">
        <v>58</v>
      </c>
      <c r="D113" s="11">
        <v>0</v>
      </c>
      <c r="E113" s="11"/>
      <c r="F113" s="31"/>
    </row>
    <row r="114" spans="2:6" ht="105" x14ac:dyDescent="0.25">
      <c r="B114" s="30" t="s">
        <v>53</v>
      </c>
      <c r="C114" s="1" t="s">
        <v>58</v>
      </c>
      <c r="D114" s="11">
        <v>0</v>
      </c>
      <c r="E114" s="11"/>
      <c r="F114" s="31"/>
    </row>
    <row r="115" spans="2:6" ht="60" x14ac:dyDescent="0.25">
      <c r="B115" s="30" t="s">
        <v>55</v>
      </c>
      <c r="C115" s="1" t="s">
        <v>58</v>
      </c>
      <c r="D115" s="11">
        <v>0</v>
      </c>
      <c r="E115" s="11"/>
      <c r="F115" s="31"/>
    </row>
    <row r="116" spans="2:6" ht="60" x14ac:dyDescent="0.25">
      <c r="B116" s="30" t="s">
        <v>54</v>
      </c>
      <c r="C116" s="1" t="s">
        <v>58</v>
      </c>
      <c r="D116" s="11">
        <v>0</v>
      </c>
      <c r="E116" s="11"/>
      <c r="F116" s="31"/>
    </row>
    <row r="117" spans="2:6" ht="60" x14ac:dyDescent="0.25">
      <c r="B117" s="30" t="s">
        <v>56</v>
      </c>
      <c r="C117" s="1" t="s">
        <v>58</v>
      </c>
      <c r="D117" s="11">
        <v>0</v>
      </c>
      <c r="E117" s="11"/>
      <c r="F117" s="31"/>
    </row>
    <row r="118" spans="2:6" ht="90" x14ac:dyDescent="0.25">
      <c r="B118" s="30" t="s">
        <v>57</v>
      </c>
      <c r="C118" s="1" t="s">
        <v>58</v>
      </c>
      <c r="D118" s="11">
        <v>0</v>
      </c>
      <c r="E118" s="11"/>
      <c r="F118" s="31"/>
    </row>
    <row r="119" spans="2:6" ht="30" x14ac:dyDescent="0.25">
      <c r="B119" s="30" t="s">
        <v>60</v>
      </c>
      <c r="C119" s="1" t="s">
        <v>38</v>
      </c>
      <c r="D119" s="11">
        <v>0</v>
      </c>
      <c r="E119" s="11"/>
      <c r="F119" s="31"/>
    </row>
    <row r="120" spans="2:6" x14ac:dyDescent="0.25">
      <c r="B120" s="30" t="s">
        <v>59</v>
      </c>
      <c r="C120" s="1" t="s">
        <v>38</v>
      </c>
      <c r="D120" s="11">
        <v>0</v>
      </c>
      <c r="E120" s="11"/>
      <c r="F120" s="31"/>
    </row>
    <row r="121" spans="2:6" ht="30" x14ac:dyDescent="0.25">
      <c r="B121" s="30" t="s">
        <v>61</v>
      </c>
      <c r="C121" s="1" t="s">
        <v>38</v>
      </c>
      <c r="D121" s="11">
        <v>1</v>
      </c>
      <c r="E121" s="11"/>
      <c r="F121" s="31"/>
    </row>
    <row r="122" spans="2:6" x14ac:dyDescent="0.25">
      <c r="B122" s="55" t="s">
        <v>25</v>
      </c>
      <c r="C122" s="56"/>
      <c r="D122" s="56"/>
      <c r="E122" s="56"/>
      <c r="F122" s="35"/>
    </row>
    <row r="123" spans="2:6" ht="30" x14ac:dyDescent="0.25">
      <c r="B123" s="30" t="s">
        <v>146</v>
      </c>
      <c r="C123" s="1" t="s">
        <v>28</v>
      </c>
      <c r="D123" s="11">
        <v>6</v>
      </c>
      <c r="E123" s="11"/>
      <c r="F123" s="31"/>
    </row>
    <row r="124" spans="2:6" x14ac:dyDescent="0.25">
      <c r="B124" s="30" t="s">
        <v>62</v>
      </c>
      <c r="C124" s="1" t="s">
        <v>26</v>
      </c>
      <c r="D124" s="11">
        <v>0</v>
      </c>
      <c r="E124" s="11"/>
      <c r="F124" s="31"/>
    </row>
    <row r="125" spans="2:6" x14ac:dyDescent="0.25">
      <c r="B125" s="30" t="s">
        <v>63</v>
      </c>
      <c r="C125" s="1" t="s">
        <v>26</v>
      </c>
      <c r="D125" s="11">
        <v>0</v>
      </c>
      <c r="E125" s="11"/>
      <c r="F125" s="31"/>
    </row>
    <row r="126" spans="2:6" x14ac:dyDescent="0.25">
      <c r="B126" s="30" t="s">
        <v>64</v>
      </c>
      <c r="C126" s="1" t="s">
        <v>26</v>
      </c>
      <c r="D126" s="11">
        <v>1</v>
      </c>
      <c r="E126" s="11"/>
      <c r="F126" s="31"/>
    </row>
    <row r="127" spans="2:6" x14ac:dyDescent="0.25">
      <c r="B127" s="37"/>
      <c r="F127" s="33"/>
    </row>
    <row r="128" spans="2:6" x14ac:dyDescent="0.25">
      <c r="B128" s="49" t="s">
        <v>162</v>
      </c>
      <c r="C128" s="50"/>
      <c r="D128" s="50" t="s">
        <v>3</v>
      </c>
      <c r="E128" s="50"/>
      <c r="F128" s="34"/>
    </row>
    <row r="129" spans="2:6" x14ac:dyDescent="0.25">
      <c r="B129" s="55" t="s">
        <v>0</v>
      </c>
      <c r="C129" s="56"/>
      <c r="D129" s="56"/>
      <c r="E129" s="56"/>
      <c r="F129" s="35"/>
    </row>
    <row r="130" spans="2:6" x14ac:dyDescent="0.25">
      <c r="B130" s="36" t="s">
        <v>160</v>
      </c>
      <c r="C130" s="1" t="s">
        <v>6</v>
      </c>
      <c r="D130" s="11">
        <v>0</v>
      </c>
      <c r="E130" s="11"/>
      <c r="F130" s="31"/>
    </row>
    <row r="131" spans="2:6" x14ac:dyDescent="0.25">
      <c r="B131" s="30" t="s">
        <v>4</v>
      </c>
      <c r="C131" s="1" t="s">
        <v>6</v>
      </c>
      <c r="D131" s="11">
        <v>0</v>
      </c>
      <c r="E131" s="11"/>
      <c r="F131" s="31"/>
    </row>
    <row r="132" spans="2:6" x14ac:dyDescent="0.25">
      <c r="B132" s="30" t="s">
        <v>5</v>
      </c>
      <c r="C132" s="1" t="s">
        <v>6</v>
      </c>
      <c r="D132" s="11">
        <v>0</v>
      </c>
      <c r="E132" s="11"/>
      <c r="F132" s="31"/>
    </row>
    <row r="133" spans="2:6" x14ac:dyDescent="0.25">
      <c r="B133" s="30" t="s">
        <v>141</v>
      </c>
      <c r="C133" s="1" t="s">
        <v>6</v>
      </c>
      <c r="D133" s="11">
        <v>0</v>
      </c>
      <c r="E133" s="11"/>
      <c r="F133" s="31"/>
    </row>
    <row r="134" spans="2:6" x14ac:dyDescent="0.25">
      <c r="B134" s="55" t="s">
        <v>8</v>
      </c>
      <c r="C134" s="56"/>
      <c r="D134" s="56"/>
      <c r="E134" s="56"/>
      <c r="F134" s="35"/>
    </row>
    <row r="135" spans="2:6" x14ac:dyDescent="0.25">
      <c r="B135" s="30" t="s">
        <v>141</v>
      </c>
      <c r="C135" s="1" t="s">
        <v>6</v>
      </c>
      <c r="D135" s="11">
        <v>31</v>
      </c>
      <c r="E135" s="11"/>
      <c r="F135" s="31"/>
    </row>
    <row r="136" spans="2:6" x14ac:dyDescent="0.25">
      <c r="B136" s="55" t="s">
        <v>9</v>
      </c>
      <c r="C136" s="56"/>
      <c r="D136" s="56"/>
      <c r="E136" s="56"/>
      <c r="F136" s="35"/>
    </row>
    <row r="137" spans="2:6" x14ac:dyDescent="0.25">
      <c r="B137" s="30" t="s">
        <v>10</v>
      </c>
      <c r="C137" s="1" t="s">
        <v>7</v>
      </c>
      <c r="D137" s="11">
        <v>572</v>
      </c>
      <c r="E137" s="11"/>
      <c r="F137" s="31"/>
    </row>
    <row r="138" spans="2:6" x14ac:dyDescent="0.25">
      <c r="B138" s="30" t="s">
        <v>142</v>
      </c>
      <c r="C138" s="1" t="s">
        <v>6</v>
      </c>
      <c r="D138" s="11">
        <v>20</v>
      </c>
      <c r="E138" s="11"/>
      <c r="F138" s="31"/>
    </row>
    <row r="139" spans="2:6" x14ac:dyDescent="0.25">
      <c r="B139" s="55" t="s">
        <v>11</v>
      </c>
      <c r="C139" s="56"/>
      <c r="D139" s="56"/>
      <c r="E139" s="56"/>
      <c r="F139" s="35"/>
    </row>
    <row r="140" spans="2:6" x14ac:dyDescent="0.25">
      <c r="B140" s="30" t="s">
        <v>141</v>
      </c>
      <c r="C140" s="1" t="s">
        <v>6</v>
      </c>
      <c r="D140" s="11">
        <v>66</v>
      </c>
      <c r="E140" s="11"/>
      <c r="F140" s="31"/>
    </row>
    <row r="141" spans="2:6" x14ac:dyDescent="0.25">
      <c r="B141" s="55" t="s">
        <v>12</v>
      </c>
      <c r="C141" s="56"/>
      <c r="D141" s="56"/>
      <c r="E141" s="56"/>
      <c r="F141" s="35"/>
    </row>
    <row r="142" spans="2:6" x14ac:dyDescent="0.25">
      <c r="B142" s="30" t="s">
        <v>13</v>
      </c>
      <c r="C142" s="1" t="s">
        <v>14</v>
      </c>
      <c r="D142" s="11">
        <v>26</v>
      </c>
      <c r="E142" s="11"/>
      <c r="F142" s="31"/>
    </row>
    <row r="143" spans="2:6" x14ac:dyDescent="0.25">
      <c r="B143" s="30" t="s">
        <v>15</v>
      </c>
      <c r="C143" s="1" t="s">
        <v>7</v>
      </c>
      <c r="D143" s="11">
        <v>830</v>
      </c>
      <c r="E143" s="11"/>
      <c r="F143" s="31"/>
    </row>
    <row r="144" spans="2:6" x14ac:dyDescent="0.25">
      <c r="B144" s="30" t="s">
        <v>46</v>
      </c>
      <c r="C144" s="1" t="s">
        <v>28</v>
      </c>
      <c r="D144" s="11">
        <v>49.5</v>
      </c>
      <c r="E144" s="11"/>
      <c r="F144" s="31"/>
    </row>
    <row r="145" spans="2:6" x14ac:dyDescent="0.25">
      <c r="B145" s="30" t="s">
        <v>86</v>
      </c>
      <c r="C145" s="1" t="s">
        <v>28</v>
      </c>
      <c r="D145" s="11">
        <v>140</v>
      </c>
      <c r="E145" s="11"/>
      <c r="F145" s="31"/>
    </row>
    <row r="146" spans="2:6" x14ac:dyDescent="0.25">
      <c r="B146" s="30" t="s">
        <v>32</v>
      </c>
      <c r="C146" s="1" t="s">
        <v>7</v>
      </c>
      <c r="D146" s="11">
        <f>164.23+338.04</f>
        <v>502.27</v>
      </c>
      <c r="E146" s="11"/>
      <c r="F146" s="31"/>
    </row>
    <row r="147" spans="2:6" x14ac:dyDescent="0.25">
      <c r="B147" s="55" t="s">
        <v>16</v>
      </c>
      <c r="C147" s="56"/>
      <c r="D147" s="56"/>
      <c r="E147" s="56"/>
      <c r="F147" s="35"/>
    </row>
    <row r="148" spans="2:6" x14ac:dyDescent="0.25">
      <c r="B148" s="30" t="s">
        <v>17</v>
      </c>
      <c r="C148" s="1" t="s">
        <v>7</v>
      </c>
      <c r="D148" s="11">
        <f>463.4+493.97+67.39</f>
        <v>1024.76</v>
      </c>
      <c r="E148" s="11"/>
      <c r="F148" s="31"/>
    </row>
    <row r="149" spans="2:6" x14ac:dyDescent="0.25">
      <c r="B149" s="30" t="s">
        <v>144</v>
      </c>
      <c r="C149" s="1" t="s">
        <v>7</v>
      </c>
      <c r="D149" s="11">
        <f>393.96+447.74+428.86</f>
        <v>1270.56</v>
      </c>
      <c r="E149" s="11"/>
      <c r="F149" s="31"/>
    </row>
    <row r="150" spans="2:6" x14ac:dyDescent="0.25">
      <c r="B150" s="30" t="s">
        <v>31</v>
      </c>
      <c r="C150" s="1" t="s">
        <v>7</v>
      </c>
      <c r="D150" s="11">
        <v>428.86</v>
      </c>
      <c r="E150" s="11"/>
      <c r="F150" s="31"/>
    </row>
    <row r="151" spans="2:6" x14ac:dyDescent="0.25">
      <c r="B151" s="30" t="s">
        <v>18</v>
      </c>
      <c r="C151" s="1" t="s">
        <v>7</v>
      </c>
      <c r="D151" s="11">
        <f>D149</f>
        <v>1270.56</v>
      </c>
      <c r="E151" s="11"/>
      <c r="F151" s="31"/>
    </row>
    <row r="152" spans="2:6" x14ac:dyDescent="0.25">
      <c r="B152" s="55" t="s">
        <v>33</v>
      </c>
      <c r="C152" s="56"/>
      <c r="D152" s="56"/>
      <c r="E152" s="56"/>
      <c r="F152" s="35"/>
    </row>
    <row r="153" spans="2:6" ht="30" x14ac:dyDescent="0.25">
      <c r="B153" s="30" t="s">
        <v>34</v>
      </c>
      <c r="C153" s="1" t="s">
        <v>7</v>
      </c>
      <c r="D153" s="11">
        <v>477.79</v>
      </c>
      <c r="E153" s="11"/>
      <c r="F153" s="31"/>
    </row>
    <row r="154" spans="2:6" x14ac:dyDescent="0.25">
      <c r="B154" s="30" t="s">
        <v>35</v>
      </c>
      <c r="C154" s="1" t="s">
        <v>7</v>
      </c>
      <c r="D154" s="11">
        <f>416.09+86.18</f>
        <v>502.27</v>
      </c>
      <c r="E154" s="11"/>
      <c r="F154" s="31"/>
    </row>
    <row r="155" spans="2:6" x14ac:dyDescent="0.25">
      <c r="B155" s="30" t="s">
        <v>36</v>
      </c>
      <c r="C155" s="1" t="s">
        <v>7</v>
      </c>
      <c r="D155" s="11">
        <v>0</v>
      </c>
      <c r="E155" s="11"/>
      <c r="F155" s="31"/>
    </row>
    <row r="156" spans="2:6" x14ac:dyDescent="0.25">
      <c r="B156" s="30" t="s">
        <v>40</v>
      </c>
      <c r="C156" s="1" t="s">
        <v>7</v>
      </c>
      <c r="D156" s="11">
        <v>0</v>
      </c>
      <c r="E156" s="11"/>
      <c r="F156" s="31"/>
    </row>
    <row r="157" spans="2:6" x14ac:dyDescent="0.25">
      <c r="B157" s="55" t="s">
        <v>37</v>
      </c>
      <c r="C157" s="56"/>
      <c r="D157" s="56"/>
      <c r="E157" s="56"/>
      <c r="F157" s="35"/>
    </row>
    <row r="158" spans="2:6" ht="30" x14ac:dyDescent="0.25">
      <c r="B158" s="30" t="s">
        <v>74</v>
      </c>
      <c r="C158" s="1" t="s">
        <v>38</v>
      </c>
      <c r="D158" s="11">
        <v>10</v>
      </c>
      <c r="E158" s="11"/>
      <c r="F158" s="31"/>
    </row>
    <row r="159" spans="2:6" ht="30" x14ac:dyDescent="0.25">
      <c r="B159" s="30" t="s">
        <v>75</v>
      </c>
      <c r="C159" s="1" t="s">
        <v>38</v>
      </c>
      <c r="D159" s="11">
        <v>21</v>
      </c>
      <c r="E159" s="11"/>
      <c r="F159" s="31"/>
    </row>
    <row r="160" spans="2:6" x14ac:dyDescent="0.25">
      <c r="B160" s="30" t="s">
        <v>73</v>
      </c>
      <c r="C160" s="1" t="s">
        <v>38</v>
      </c>
      <c r="D160" s="11">
        <v>5</v>
      </c>
      <c r="E160" s="11"/>
      <c r="F160" s="31"/>
    </row>
    <row r="161" spans="2:6" x14ac:dyDescent="0.25">
      <c r="B161" s="55" t="s">
        <v>39</v>
      </c>
      <c r="C161" s="56"/>
      <c r="D161" s="56"/>
      <c r="E161" s="56"/>
      <c r="F161" s="35"/>
    </row>
    <row r="162" spans="2:6" ht="45" x14ac:dyDescent="0.25">
      <c r="B162" s="30" t="s">
        <v>41</v>
      </c>
      <c r="C162" s="1" t="s">
        <v>38</v>
      </c>
      <c r="D162" s="11">
        <v>3</v>
      </c>
      <c r="E162" s="11"/>
      <c r="F162" s="31"/>
    </row>
    <row r="163" spans="2:6" ht="30" x14ac:dyDescent="0.25">
      <c r="B163" s="30" t="s">
        <v>42</v>
      </c>
      <c r="C163" s="1" t="s">
        <v>38</v>
      </c>
      <c r="D163" s="11">
        <v>15</v>
      </c>
      <c r="E163" s="11"/>
      <c r="F163" s="31"/>
    </row>
    <row r="164" spans="2:6" x14ac:dyDescent="0.25">
      <c r="B164" s="55" t="s">
        <v>43</v>
      </c>
      <c r="C164" s="56"/>
      <c r="D164" s="56"/>
      <c r="E164" s="56"/>
      <c r="F164" s="35"/>
    </row>
    <row r="165" spans="2:6" x14ac:dyDescent="0.25">
      <c r="B165" s="30" t="s">
        <v>45</v>
      </c>
      <c r="C165" s="1" t="s">
        <v>28</v>
      </c>
      <c r="D165" s="11">
        <v>40</v>
      </c>
      <c r="E165" s="11"/>
      <c r="F165" s="31"/>
    </row>
    <row r="166" spans="2:6" ht="30" x14ac:dyDescent="0.25">
      <c r="B166" s="30" t="s">
        <v>44</v>
      </c>
      <c r="C166" s="1" t="s">
        <v>38</v>
      </c>
      <c r="D166" s="11">
        <v>0</v>
      </c>
      <c r="E166" s="11"/>
      <c r="F166" s="31"/>
    </row>
    <row r="167" spans="2:6" x14ac:dyDescent="0.25">
      <c r="B167" s="55" t="s">
        <v>19</v>
      </c>
      <c r="C167" s="56"/>
      <c r="D167" s="56"/>
      <c r="E167" s="56"/>
      <c r="F167" s="35"/>
    </row>
    <row r="168" spans="2:6" x14ac:dyDescent="0.25">
      <c r="B168" s="30" t="s">
        <v>48</v>
      </c>
      <c r="C168" s="1" t="s">
        <v>28</v>
      </c>
      <c r="D168" s="11">
        <f>38.3+6+5+5.3+(3.3*3)+3+6+5.3+4+5+3.5+3</f>
        <v>94.3</v>
      </c>
      <c r="E168" s="11"/>
      <c r="F168" s="31"/>
    </row>
    <row r="169" spans="2:6" x14ac:dyDescent="0.25">
      <c r="B169" s="30" t="s">
        <v>49</v>
      </c>
      <c r="C169" s="1" t="s">
        <v>28</v>
      </c>
      <c r="D169" s="11">
        <f>D168</f>
        <v>94.3</v>
      </c>
      <c r="E169" s="11"/>
      <c r="F169" s="31"/>
    </row>
    <row r="170" spans="2:6" x14ac:dyDescent="0.25">
      <c r="B170" s="30" t="s">
        <v>50</v>
      </c>
      <c r="C170" s="1" t="s">
        <v>28</v>
      </c>
      <c r="D170" s="11">
        <f>D168-15</f>
        <v>79.3</v>
      </c>
      <c r="E170" s="11"/>
      <c r="F170" s="31"/>
    </row>
    <row r="171" spans="2:6" ht="60" x14ac:dyDescent="0.25">
      <c r="B171" s="30" t="s">
        <v>51</v>
      </c>
      <c r="C171" s="1" t="s">
        <v>58</v>
      </c>
      <c r="D171" s="11">
        <v>1</v>
      </c>
      <c r="E171" s="11"/>
      <c r="F171" s="31"/>
    </row>
    <row r="172" spans="2:6" ht="60" x14ac:dyDescent="0.25">
      <c r="B172" s="30" t="s">
        <v>52</v>
      </c>
      <c r="C172" s="1" t="s">
        <v>58</v>
      </c>
      <c r="D172" s="11">
        <v>1</v>
      </c>
      <c r="E172" s="11"/>
      <c r="F172" s="31"/>
    </row>
    <row r="173" spans="2:6" ht="105" x14ac:dyDescent="0.25">
      <c r="B173" s="30" t="s">
        <v>53</v>
      </c>
      <c r="C173" s="1" t="s">
        <v>58</v>
      </c>
      <c r="D173" s="11">
        <v>1</v>
      </c>
      <c r="E173" s="11"/>
      <c r="F173" s="31"/>
    </row>
    <row r="174" spans="2:6" ht="60" x14ac:dyDescent="0.25">
      <c r="B174" s="30" t="s">
        <v>55</v>
      </c>
      <c r="C174" s="1" t="s">
        <v>58</v>
      </c>
      <c r="D174" s="11">
        <v>0</v>
      </c>
      <c r="E174" s="11"/>
      <c r="F174" s="31"/>
    </row>
    <row r="175" spans="2:6" ht="60" x14ac:dyDescent="0.25">
      <c r="B175" s="30" t="s">
        <v>54</v>
      </c>
      <c r="C175" s="1" t="s">
        <v>58</v>
      </c>
      <c r="D175" s="11">
        <v>0</v>
      </c>
      <c r="E175" s="11"/>
      <c r="F175" s="31"/>
    </row>
    <row r="176" spans="2:6" ht="60" x14ac:dyDescent="0.25">
      <c r="B176" s="30" t="s">
        <v>56</v>
      </c>
      <c r="C176" s="1" t="s">
        <v>58</v>
      </c>
      <c r="D176" s="11">
        <v>0</v>
      </c>
      <c r="E176" s="11"/>
      <c r="F176" s="31"/>
    </row>
    <row r="177" spans="2:6" ht="90" x14ac:dyDescent="0.25">
      <c r="B177" s="30" t="s">
        <v>57</v>
      </c>
      <c r="C177" s="1" t="s">
        <v>58</v>
      </c>
      <c r="D177" s="11">
        <v>0</v>
      </c>
      <c r="E177" s="11"/>
      <c r="F177" s="31"/>
    </row>
    <row r="178" spans="2:6" ht="30" x14ac:dyDescent="0.25">
      <c r="B178" s="30" t="s">
        <v>60</v>
      </c>
      <c r="C178" s="1" t="s">
        <v>38</v>
      </c>
      <c r="D178" s="11">
        <v>8</v>
      </c>
      <c r="E178" s="11"/>
      <c r="F178" s="31"/>
    </row>
    <row r="179" spans="2:6" x14ac:dyDescent="0.25">
      <c r="B179" s="30" t="s">
        <v>59</v>
      </c>
      <c r="C179" s="1" t="s">
        <v>38</v>
      </c>
      <c r="D179" s="11">
        <v>2</v>
      </c>
      <c r="E179" s="11"/>
      <c r="F179" s="31"/>
    </row>
    <row r="180" spans="2:6" ht="30" x14ac:dyDescent="0.25">
      <c r="B180" s="30" t="s">
        <v>61</v>
      </c>
      <c r="C180" s="1" t="s">
        <v>38</v>
      </c>
      <c r="D180" s="11">
        <v>7</v>
      </c>
      <c r="E180" s="11"/>
      <c r="F180" s="31"/>
    </row>
    <row r="181" spans="2:6" x14ac:dyDescent="0.25">
      <c r="B181" s="55" t="s">
        <v>25</v>
      </c>
      <c r="C181" s="56"/>
      <c r="D181" s="56"/>
      <c r="E181" s="56"/>
      <c r="F181" s="35"/>
    </row>
    <row r="182" spans="2:6" ht="30" x14ac:dyDescent="0.25">
      <c r="B182" s="30" t="s">
        <v>146</v>
      </c>
      <c r="C182" s="1" t="s">
        <v>28</v>
      </c>
      <c r="D182" s="11">
        <f>38.3+22.1+4+4+5+10+4+4+2+3+3+4+10+2</f>
        <v>115.4</v>
      </c>
      <c r="E182" s="11"/>
      <c r="F182" s="31"/>
    </row>
    <row r="183" spans="2:6" x14ac:dyDescent="0.25">
      <c r="B183" s="30" t="s">
        <v>62</v>
      </c>
      <c r="C183" s="1" t="s">
        <v>26</v>
      </c>
      <c r="D183" s="11">
        <v>5</v>
      </c>
      <c r="E183" s="11"/>
      <c r="F183" s="31"/>
    </row>
    <row r="184" spans="2:6" x14ac:dyDescent="0.25">
      <c r="B184" s="30" t="s">
        <v>63</v>
      </c>
      <c r="C184" s="1" t="s">
        <v>26</v>
      </c>
      <c r="D184" s="11">
        <v>8</v>
      </c>
      <c r="E184" s="11"/>
      <c r="F184" s="31"/>
    </row>
    <row r="185" spans="2:6" x14ac:dyDescent="0.25">
      <c r="B185" s="30" t="s">
        <v>64</v>
      </c>
      <c r="C185" s="1" t="s">
        <v>26</v>
      </c>
      <c r="D185" s="11">
        <v>1</v>
      </c>
      <c r="E185" s="11"/>
      <c r="F185" s="31"/>
    </row>
    <row r="186" spans="2:6" x14ac:dyDescent="0.25">
      <c r="B186" s="37"/>
      <c r="F186" s="33"/>
    </row>
    <row r="187" spans="2:6" x14ac:dyDescent="0.25">
      <c r="B187" s="49" t="s">
        <v>161</v>
      </c>
      <c r="C187" s="50"/>
      <c r="D187" s="50" t="s">
        <v>1</v>
      </c>
      <c r="E187" s="50"/>
      <c r="F187" s="34"/>
    </row>
    <row r="188" spans="2:6" x14ac:dyDescent="0.25">
      <c r="B188" s="55" t="s">
        <v>0</v>
      </c>
      <c r="C188" s="56"/>
      <c r="D188" s="56"/>
      <c r="E188" s="56"/>
      <c r="F188" s="35"/>
    </row>
    <row r="189" spans="2:6" x14ac:dyDescent="0.25">
      <c r="B189" s="36" t="s">
        <v>160</v>
      </c>
      <c r="C189" s="1" t="s">
        <v>6</v>
      </c>
      <c r="D189" s="11">
        <v>0</v>
      </c>
      <c r="E189" s="11"/>
      <c r="F189" s="31"/>
    </row>
    <row r="190" spans="2:6" x14ac:dyDescent="0.25">
      <c r="B190" s="30" t="s">
        <v>4</v>
      </c>
      <c r="C190" s="1" t="s">
        <v>6</v>
      </c>
      <c r="D190" s="11">
        <v>0</v>
      </c>
      <c r="E190" s="11"/>
      <c r="F190" s="31"/>
    </row>
    <row r="191" spans="2:6" x14ac:dyDescent="0.25">
      <c r="B191" s="30" t="s">
        <v>5</v>
      </c>
      <c r="C191" s="1" t="s">
        <v>6</v>
      </c>
      <c r="D191" s="11">
        <v>0</v>
      </c>
      <c r="E191" s="11"/>
      <c r="F191" s="31"/>
    </row>
    <row r="192" spans="2:6" x14ac:dyDescent="0.25">
      <c r="B192" s="30" t="s">
        <v>141</v>
      </c>
      <c r="C192" s="1" t="s">
        <v>6</v>
      </c>
      <c r="D192" s="11">
        <v>0</v>
      </c>
      <c r="E192" s="11"/>
      <c r="F192" s="31"/>
    </row>
    <row r="193" spans="2:6" x14ac:dyDescent="0.25">
      <c r="B193" s="55" t="s">
        <v>8</v>
      </c>
      <c r="C193" s="56"/>
      <c r="D193" s="56"/>
      <c r="E193" s="56"/>
      <c r="F193" s="35"/>
    </row>
    <row r="194" spans="2:6" x14ac:dyDescent="0.25">
      <c r="B194" s="30" t="s">
        <v>141</v>
      </c>
      <c r="C194" s="1" t="s">
        <v>6</v>
      </c>
      <c r="D194" s="11">
        <v>0</v>
      </c>
      <c r="E194" s="11"/>
      <c r="F194" s="31"/>
    </row>
    <row r="195" spans="2:6" x14ac:dyDescent="0.25">
      <c r="B195" s="55" t="s">
        <v>9</v>
      </c>
      <c r="C195" s="56"/>
      <c r="D195" s="56"/>
      <c r="E195" s="56"/>
      <c r="F195" s="35"/>
    </row>
    <row r="196" spans="2:6" x14ac:dyDescent="0.25">
      <c r="B196" s="30" t="s">
        <v>10</v>
      </c>
      <c r="C196" s="1" t="s">
        <v>7</v>
      </c>
      <c r="D196" s="11">
        <v>0</v>
      </c>
      <c r="E196" s="11"/>
      <c r="F196" s="31"/>
    </row>
    <row r="197" spans="2:6" x14ac:dyDescent="0.25">
      <c r="B197" s="30" t="s">
        <v>142</v>
      </c>
      <c r="C197" s="1" t="s">
        <v>6</v>
      </c>
      <c r="D197" s="11">
        <v>0</v>
      </c>
      <c r="E197" s="11"/>
      <c r="F197" s="31"/>
    </row>
    <row r="198" spans="2:6" x14ac:dyDescent="0.25">
      <c r="B198" s="55" t="s">
        <v>11</v>
      </c>
      <c r="C198" s="56"/>
      <c r="D198" s="56"/>
      <c r="E198" s="56"/>
      <c r="F198" s="35"/>
    </row>
    <row r="199" spans="2:6" x14ac:dyDescent="0.25">
      <c r="B199" s="30" t="s">
        <v>141</v>
      </c>
      <c r="C199" s="1" t="s">
        <v>6</v>
      </c>
      <c r="D199" s="11">
        <v>160</v>
      </c>
      <c r="E199" s="11"/>
      <c r="F199" s="31"/>
    </row>
    <row r="200" spans="2:6" x14ac:dyDescent="0.25">
      <c r="B200" s="55" t="s">
        <v>12</v>
      </c>
      <c r="C200" s="56"/>
      <c r="D200" s="56"/>
      <c r="E200" s="56"/>
      <c r="F200" s="35"/>
    </row>
    <row r="201" spans="2:6" x14ac:dyDescent="0.25">
      <c r="B201" s="30" t="s">
        <v>13</v>
      </c>
      <c r="C201" s="1" t="s">
        <v>14</v>
      </c>
      <c r="D201" s="11">
        <v>58</v>
      </c>
      <c r="E201" s="11"/>
      <c r="F201" s="31"/>
    </row>
    <row r="202" spans="2:6" x14ac:dyDescent="0.25">
      <c r="B202" s="30" t="s">
        <v>15</v>
      </c>
      <c r="C202" s="1" t="s">
        <v>7</v>
      </c>
      <c r="D202" s="11">
        <v>2086.16</v>
      </c>
      <c r="E202" s="11"/>
      <c r="F202" s="31"/>
    </row>
    <row r="203" spans="2:6" x14ac:dyDescent="0.25">
      <c r="B203" s="30" t="s">
        <v>46</v>
      </c>
      <c r="C203" s="1" t="s">
        <v>28</v>
      </c>
      <c r="D203" s="11">
        <v>141.80000000000001</v>
      </c>
      <c r="E203" s="11"/>
      <c r="F203" s="31"/>
    </row>
    <row r="204" spans="2:6" x14ac:dyDescent="0.25">
      <c r="B204" s="30" t="s">
        <v>86</v>
      </c>
      <c r="C204" s="1" t="s">
        <v>28</v>
      </c>
      <c r="D204" s="11">
        <f>((32.4+10.8+4+4)*2)*4</f>
        <v>409.6</v>
      </c>
      <c r="E204" s="11"/>
      <c r="F204" s="31"/>
    </row>
    <row r="205" spans="2:6" x14ac:dyDescent="0.25">
      <c r="B205" s="30" t="s">
        <v>32</v>
      </c>
      <c r="C205" s="1" t="s">
        <v>7</v>
      </c>
      <c r="D205" s="11">
        <v>1109.48</v>
      </c>
      <c r="E205" s="11"/>
      <c r="F205" s="31"/>
    </row>
    <row r="206" spans="2:6" x14ac:dyDescent="0.25">
      <c r="B206" s="55" t="s">
        <v>16</v>
      </c>
      <c r="C206" s="56"/>
      <c r="D206" s="56"/>
      <c r="E206" s="56"/>
      <c r="F206" s="35"/>
    </row>
    <row r="207" spans="2:6" x14ac:dyDescent="0.25">
      <c r="B207" s="30" t="s">
        <v>17</v>
      </c>
      <c r="C207" s="1" t="s">
        <v>7</v>
      </c>
      <c r="D207" s="11">
        <v>4102.2800000000007</v>
      </c>
      <c r="E207" s="11"/>
      <c r="F207" s="31"/>
    </row>
    <row r="208" spans="2:6" x14ac:dyDescent="0.25">
      <c r="B208" s="30" t="s">
        <v>144</v>
      </c>
      <c r="C208" s="1" t="s">
        <v>7</v>
      </c>
      <c r="D208" s="11">
        <v>4032.64</v>
      </c>
      <c r="E208" s="11"/>
      <c r="F208" s="31"/>
    </row>
    <row r="209" spans="2:6" x14ac:dyDescent="0.25">
      <c r="B209" s="30" t="s">
        <v>31</v>
      </c>
      <c r="C209" s="1" t="s">
        <v>7</v>
      </c>
      <c r="D209" s="11">
        <v>718.4</v>
      </c>
      <c r="E209" s="11"/>
      <c r="F209" s="31"/>
    </row>
    <row r="210" spans="2:6" x14ac:dyDescent="0.25">
      <c r="B210" s="30" t="s">
        <v>18</v>
      </c>
      <c r="C210" s="1" t="s">
        <v>7</v>
      </c>
      <c r="D210" s="11">
        <v>4032.64</v>
      </c>
      <c r="E210" s="11"/>
      <c r="F210" s="31"/>
    </row>
    <row r="211" spans="2:6" x14ac:dyDescent="0.25">
      <c r="B211" s="55" t="s">
        <v>33</v>
      </c>
      <c r="C211" s="56"/>
      <c r="D211" s="56"/>
      <c r="E211" s="56"/>
      <c r="F211" s="35"/>
    </row>
    <row r="212" spans="2:6" ht="30" x14ac:dyDescent="0.25">
      <c r="B212" s="30" t="s">
        <v>34</v>
      </c>
      <c r="C212" s="1" t="s">
        <v>7</v>
      </c>
      <c r="D212" s="11">
        <v>636.91999999999996</v>
      </c>
      <c r="E212" s="11"/>
      <c r="F212" s="31"/>
    </row>
    <row r="213" spans="2:6" x14ac:dyDescent="0.25">
      <c r="B213" s="30" t="s">
        <v>35</v>
      </c>
      <c r="C213" s="1" t="s">
        <v>7</v>
      </c>
      <c r="D213" s="11">
        <v>0</v>
      </c>
      <c r="E213" s="11"/>
      <c r="F213" s="31"/>
    </row>
    <row r="214" spans="2:6" x14ac:dyDescent="0.25">
      <c r="B214" s="30" t="s">
        <v>36</v>
      </c>
      <c r="C214" s="1" t="s">
        <v>7</v>
      </c>
      <c r="D214" s="11">
        <v>988.24639999999999</v>
      </c>
      <c r="E214" s="11"/>
      <c r="F214" s="31"/>
    </row>
    <row r="215" spans="2:6" x14ac:dyDescent="0.25">
      <c r="B215" s="30" t="s">
        <v>40</v>
      </c>
      <c r="C215" s="1" t="s">
        <v>7</v>
      </c>
      <c r="D215" s="11">
        <v>131.31360000000001</v>
      </c>
      <c r="E215" s="11"/>
      <c r="F215" s="31"/>
    </row>
    <row r="216" spans="2:6" x14ac:dyDescent="0.25">
      <c r="B216" s="55" t="s">
        <v>37</v>
      </c>
      <c r="C216" s="56"/>
      <c r="D216" s="56"/>
      <c r="E216" s="56"/>
      <c r="F216" s="35"/>
    </row>
    <row r="217" spans="2:6" ht="30" x14ac:dyDescent="0.25">
      <c r="B217" s="30" t="s">
        <v>74</v>
      </c>
      <c r="C217" s="1" t="s">
        <v>38</v>
      </c>
      <c r="D217" s="11">
        <v>0</v>
      </c>
      <c r="E217" s="11"/>
      <c r="F217" s="31"/>
    </row>
    <row r="218" spans="2:6" ht="30" x14ac:dyDescent="0.25">
      <c r="B218" s="30" t="s">
        <v>75</v>
      </c>
      <c r="C218" s="1" t="s">
        <v>38</v>
      </c>
      <c r="D218" s="11">
        <v>100</v>
      </c>
      <c r="E218" s="11"/>
      <c r="F218" s="31"/>
    </row>
    <row r="219" spans="2:6" x14ac:dyDescent="0.25">
      <c r="B219" s="30" t="s">
        <v>73</v>
      </c>
      <c r="C219" s="1" t="s">
        <v>38</v>
      </c>
      <c r="D219" s="11">
        <v>4</v>
      </c>
      <c r="E219" s="11"/>
      <c r="F219" s="31"/>
    </row>
    <row r="220" spans="2:6" x14ac:dyDescent="0.25">
      <c r="B220" s="55" t="s">
        <v>39</v>
      </c>
      <c r="C220" s="56"/>
      <c r="D220" s="56"/>
      <c r="E220" s="56"/>
      <c r="F220" s="35"/>
    </row>
    <row r="221" spans="2:6" ht="45" x14ac:dyDescent="0.25">
      <c r="B221" s="30" t="s">
        <v>41</v>
      </c>
      <c r="C221" s="1" t="s">
        <v>38</v>
      </c>
      <c r="D221" s="11">
        <v>48</v>
      </c>
      <c r="E221" s="11"/>
      <c r="F221" s="31"/>
    </row>
    <row r="222" spans="2:6" ht="30" x14ac:dyDescent="0.25">
      <c r="B222" s="30" t="s">
        <v>42</v>
      </c>
      <c r="C222" s="1" t="s">
        <v>38</v>
      </c>
      <c r="D222" s="11">
        <v>48</v>
      </c>
      <c r="E222" s="11"/>
      <c r="F222" s="31"/>
    </row>
    <row r="223" spans="2:6" x14ac:dyDescent="0.25">
      <c r="B223" s="55" t="s">
        <v>43</v>
      </c>
      <c r="C223" s="56"/>
      <c r="D223" s="56"/>
      <c r="E223" s="56"/>
      <c r="F223" s="35"/>
    </row>
    <row r="224" spans="2:6" x14ac:dyDescent="0.25">
      <c r="B224" s="30" t="s">
        <v>45</v>
      </c>
      <c r="C224" s="1" t="s">
        <v>28</v>
      </c>
      <c r="D224" s="11">
        <v>0</v>
      </c>
      <c r="E224" s="11"/>
      <c r="F224" s="31"/>
    </row>
    <row r="225" spans="2:6" ht="30" x14ac:dyDescent="0.25">
      <c r="B225" s="30" t="s">
        <v>44</v>
      </c>
      <c r="C225" s="1" t="s">
        <v>38</v>
      </c>
      <c r="D225" s="11">
        <v>0</v>
      </c>
      <c r="E225" s="11"/>
      <c r="F225" s="31"/>
    </row>
    <row r="226" spans="2:6" x14ac:dyDescent="0.25">
      <c r="B226" s="55" t="s">
        <v>19</v>
      </c>
      <c r="C226" s="56"/>
      <c r="D226" s="56"/>
      <c r="E226" s="56"/>
      <c r="F226" s="35"/>
    </row>
    <row r="227" spans="2:6" x14ac:dyDescent="0.25">
      <c r="B227" s="30" t="s">
        <v>48</v>
      </c>
      <c r="C227" s="1" t="s">
        <v>28</v>
      </c>
      <c r="D227" s="11">
        <v>352</v>
      </c>
      <c r="E227" s="11"/>
      <c r="F227" s="31"/>
    </row>
    <row r="228" spans="2:6" x14ac:dyDescent="0.25">
      <c r="B228" s="30" t="s">
        <v>49</v>
      </c>
      <c r="C228" s="1" t="s">
        <v>28</v>
      </c>
      <c r="D228" s="11">
        <v>352</v>
      </c>
      <c r="E228" s="11"/>
      <c r="F228" s="31"/>
    </row>
    <row r="229" spans="2:6" x14ac:dyDescent="0.25">
      <c r="B229" s="30" t="s">
        <v>50</v>
      </c>
      <c r="C229" s="1" t="s">
        <v>28</v>
      </c>
      <c r="D229" s="11">
        <v>176</v>
      </c>
      <c r="E229" s="11"/>
      <c r="F229" s="31"/>
    </row>
    <row r="230" spans="2:6" ht="60" x14ac:dyDescent="0.25">
      <c r="B230" s="30" t="s">
        <v>51</v>
      </c>
      <c r="C230" s="1" t="s">
        <v>58</v>
      </c>
      <c r="D230" s="11">
        <v>0</v>
      </c>
      <c r="E230" s="11"/>
      <c r="F230" s="31"/>
    </row>
    <row r="231" spans="2:6" ht="60" x14ac:dyDescent="0.25">
      <c r="B231" s="30" t="s">
        <v>52</v>
      </c>
      <c r="C231" s="1" t="s">
        <v>58</v>
      </c>
      <c r="D231" s="11">
        <v>0</v>
      </c>
      <c r="E231" s="11"/>
      <c r="F231" s="31"/>
    </row>
    <row r="232" spans="2:6" ht="105" x14ac:dyDescent="0.25">
      <c r="B232" s="30" t="s">
        <v>53</v>
      </c>
      <c r="C232" s="1" t="s">
        <v>58</v>
      </c>
      <c r="D232" s="11">
        <v>0</v>
      </c>
      <c r="E232" s="11"/>
      <c r="F232" s="31"/>
    </row>
    <row r="233" spans="2:6" ht="60" x14ac:dyDescent="0.25">
      <c r="B233" s="30" t="s">
        <v>55</v>
      </c>
      <c r="C233" s="1" t="s">
        <v>58</v>
      </c>
      <c r="D233" s="11">
        <v>0</v>
      </c>
      <c r="E233" s="11"/>
      <c r="F233" s="31"/>
    </row>
    <row r="234" spans="2:6" ht="60" x14ac:dyDescent="0.25">
      <c r="B234" s="30" t="s">
        <v>54</v>
      </c>
      <c r="C234" s="1" t="s">
        <v>58</v>
      </c>
      <c r="D234" s="11">
        <v>4</v>
      </c>
      <c r="E234" s="11"/>
      <c r="F234" s="31"/>
    </row>
    <row r="235" spans="2:6" ht="60" x14ac:dyDescent="0.25">
      <c r="B235" s="30" t="s">
        <v>56</v>
      </c>
      <c r="C235" s="1" t="s">
        <v>58</v>
      </c>
      <c r="D235" s="11">
        <v>4</v>
      </c>
      <c r="E235" s="11"/>
      <c r="F235" s="31"/>
    </row>
    <row r="236" spans="2:6" ht="90" x14ac:dyDescent="0.25">
      <c r="B236" s="30" t="s">
        <v>57</v>
      </c>
      <c r="C236" s="1" t="s">
        <v>58</v>
      </c>
      <c r="D236" s="11">
        <v>4</v>
      </c>
      <c r="E236" s="11"/>
      <c r="F236" s="31"/>
    </row>
    <row r="237" spans="2:6" ht="30" x14ac:dyDescent="0.25">
      <c r="B237" s="30" t="s">
        <v>60</v>
      </c>
      <c r="C237" s="1" t="s">
        <v>38</v>
      </c>
      <c r="D237" s="11">
        <v>44</v>
      </c>
      <c r="E237" s="11"/>
      <c r="F237" s="31"/>
    </row>
    <row r="238" spans="2:6" x14ac:dyDescent="0.25">
      <c r="B238" s="30" t="s">
        <v>59</v>
      </c>
      <c r="C238" s="1" t="s">
        <v>38</v>
      </c>
      <c r="D238" s="11">
        <v>44</v>
      </c>
      <c r="E238" s="11"/>
      <c r="F238" s="31"/>
    </row>
    <row r="239" spans="2:6" ht="30" x14ac:dyDescent="0.25">
      <c r="B239" s="30" t="s">
        <v>61</v>
      </c>
      <c r="C239" s="1" t="s">
        <v>38</v>
      </c>
      <c r="D239" s="11">
        <v>0</v>
      </c>
      <c r="E239" s="11"/>
      <c r="F239" s="31"/>
    </row>
    <row r="240" spans="2:6" x14ac:dyDescent="0.25">
      <c r="B240" s="55" t="s">
        <v>25</v>
      </c>
      <c r="C240" s="56"/>
      <c r="D240" s="56"/>
      <c r="E240" s="56"/>
      <c r="F240" s="35"/>
    </row>
    <row r="241" spans="2:6" ht="30" x14ac:dyDescent="0.25">
      <c r="B241" s="30" t="s">
        <v>146</v>
      </c>
      <c r="C241" s="1" t="s">
        <v>28</v>
      </c>
      <c r="D241" s="11">
        <v>256</v>
      </c>
      <c r="E241" s="11"/>
      <c r="F241" s="31"/>
    </row>
    <row r="242" spans="2:6" x14ac:dyDescent="0.25">
      <c r="B242" s="30" t="s">
        <v>62</v>
      </c>
      <c r="C242" s="1" t="s">
        <v>26</v>
      </c>
      <c r="D242" s="11">
        <v>12</v>
      </c>
      <c r="E242" s="11"/>
      <c r="F242" s="31"/>
    </row>
    <row r="243" spans="2:6" x14ac:dyDescent="0.25">
      <c r="B243" s="30" t="s">
        <v>63</v>
      </c>
      <c r="C243" s="1" t="s">
        <v>26</v>
      </c>
      <c r="D243" s="11">
        <v>44</v>
      </c>
      <c r="E243" s="11"/>
      <c r="F243" s="31"/>
    </row>
    <row r="244" spans="2:6" x14ac:dyDescent="0.25">
      <c r="B244" s="30" t="s">
        <v>64</v>
      </c>
      <c r="C244" s="1" t="s">
        <v>26</v>
      </c>
      <c r="D244" s="11">
        <v>4</v>
      </c>
      <c r="E244" s="11"/>
      <c r="F244" s="31"/>
    </row>
    <row r="245" spans="2:6" x14ac:dyDescent="0.25">
      <c r="B245" s="37"/>
      <c r="F245" s="33"/>
    </row>
    <row r="246" spans="2:6" x14ac:dyDescent="0.25">
      <c r="B246" s="49" t="s">
        <v>72</v>
      </c>
      <c r="C246" s="50"/>
      <c r="D246" s="50"/>
      <c r="E246" s="50"/>
      <c r="F246" s="34"/>
    </row>
    <row r="247" spans="2:6" x14ac:dyDescent="0.25">
      <c r="B247" s="55" t="s">
        <v>159</v>
      </c>
      <c r="C247" s="56"/>
      <c r="D247" s="56"/>
      <c r="E247" s="56"/>
      <c r="F247" s="35"/>
    </row>
    <row r="248" spans="2:6" x14ac:dyDescent="0.25">
      <c r="B248" s="36" t="s">
        <v>158</v>
      </c>
      <c r="C248" s="2" t="s">
        <v>6</v>
      </c>
      <c r="D248" s="9">
        <f>D249</f>
        <v>3423.7631999999999</v>
      </c>
      <c r="E248" s="11"/>
      <c r="F248" s="31"/>
    </row>
    <row r="249" spans="2:6" x14ac:dyDescent="0.25">
      <c r="B249" s="30" t="s">
        <v>76</v>
      </c>
      <c r="C249" s="2" t="s">
        <v>6</v>
      </c>
      <c r="D249" s="9">
        <f>0.6*1.6*(D250+D260+D262)</f>
        <v>3423.7631999999999</v>
      </c>
      <c r="E249" s="11"/>
      <c r="F249" s="31"/>
    </row>
    <row r="250" spans="2:6" ht="45" x14ac:dyDescent="0.25">
      <c r="B250" s="30" t="s">
        <v>169</v>
      </c>
      <c r="C250" s="2" t="s">
        <v>28</v>
      </c>
      <c r="D250" s="9">
        <v>3000</v>
      </c>
      <c r="E250" s="11"/>
      <c r="F250" s="31"/>
    </row>
    <row r="251" spans="2:6" ht="60" x14ac:dyDescent="0.25">
      <c r="B251" s="36" t="s">
        <v>170</v>
      </c>
      <c r="C251" s="2" t="s">
        <v>14</v>
      </c>
      <c r="D251" s="9">
        <v>15.9</v>
      </c>
      <c r="E251" s="11"/>
      <c r="F251" s="31"/>
    </row>
    <row r="252" spans="2:6" x14ac:dyDescent="0.25">
      <c r="B252" s="30" t="s">
        <v>65</v>
      </c>
      <c r="C252" s="2" t="s">
        <v>29</v>
      </c>
      <c r="D252" s="9">
        <v>207</v>
      </c>
      <c r="E252" s="11"/>
      <c r="F252" s="31"/>
    </row>
    <row r="253" spans="2:6" x14ac:dyDescent="0.25">
      <c r="B253" s="30" t="s">
        <v>67</v>
      </c>
      <c r="C253" s="2" t="s">
        <v>29</v>
      </c>
      <c r="D253" s="9">
        <v>150</v>
      </c>
      <c r="E253" s="11"/>
      <c r="F253" s="31"/>
    </row>
    <row r="254" spans="2:6" ht="30" x14ac:dyDescent="0.25">
      <c r="B254" s="30" t="s">
        <v>66</v>
      </c>
      <c r="C254" s="2" t="s">
        <v>26</v>
      </c>
      <c r="D254" s="9">
        <v>177</v>
      </c>
      <c r="E254" s="11"/>
      <c r="F254" s="31"/>
    </row>
    <row r="255" spans="2:6" ht="30" x14ac:dyDescent="0.25">
      <c r="B255" s="30" t="s">
        <v>68</v>
      </c>
      <c r="C255" s="2" t="s">
        <v>26</v>
      </c>
      <c r="D255" s="9">
        <v>48</v>
      </c>
      <c r="E255" s="11"/>
      <c r="F255" s="31"/>
    </row>
    <row r="256" spans="2:6" ht="30" x14ac:dyDescent="0.25">
      <c r="B256" s="30" t="s">
        <v>171</v>
      </c>
      <c r="C256" s="2" t="s">
        <v>26</v>
      </c>
      <c r="D256" s="9">
        <v>30</v>
      </c>
      <c r="E256" s="11"/>
      <c r="F256" s="31"/>
    </row>
    <row r="257" spans="2:8" ht="30" x14ac:dyDescent="0.25">
      <c r="B257" s="30" t="s">
        <v>172</v>
      </c>
      <c r="C257" s="2" t="s">
        <v>26</v>
      </c>
      <c r="D257" s="9">
        <v>4</v>
      </c>
      <c r="E257" s="11"/>
      <c r="F257" s="31"/>
    </row>
    <row r="258" spans="2:8" ht="30" x14ac:dyDescent="0.25">
      <c r="B258" s="30" t="s">
        <v>173</v>
      </c>
      <c r="C258" s="2" t="s">
        <v>26</v>
      </c>
      <c r="D258" s="9">
        <v>2</v>
      </c>
      <c r="E258" s="11"/>
      <c r="F258" s="31"/>
    </row>
    <row r="259" spans="2:8" ht="30" x14ac:dyDescent="0.25">
      <c r="B259" s="30" t="s">
        <v>174</v>
      </c>
      <c r="C259" s="2" t="s">
        <v>26</v>
      </c>
      <c r="D259" s="9">
        <v>1</v>
      </c>
      <c r="E259" s="11"/>
      <c r="F259" s="31"/>
    </row>
    <row r="260" spans="2:8" x14ac:dyDescent="0.25">
      <c r="B260" s="30" t="s">
        <v>69</v>
      </c>
      <c r="C260" s="2" t="s">
        <v>21</v>
      </c>
      <c r="D260" s="9">
        <v>385.42</v>
      </c>
      <c r="E260" s="11"/>
      <c r="F260" s="31"/>
    </row>
    <row r="261" spans="2:8" x14ac:dyDescent="0.25">
      <c r="B261" s="30" t="s">
        <v>70</v>
      </c>
      <c r="C261" s="2" t="s">
        <v>29</v>
      </c>
      <c r="D261" s="9">
        <v>50</v>
      </c>
      <c r="E261" s="11"/>
      <c r="F261" s="31"/>
    </row>
    <row r="262" spans="2:8" x14ac:dyDescent="0.25">
      <c r="B262" s="30" t="s">
        <v>71</v>
      </c>
      <c r="C262" s="2" t="s">
        <v>21</v>
      </c>
      <c r="D262" s="9">
        <v>181</v>
      </c>
      <c r="E262" s="11"/>
      <c r="F262" s="31"/>
    </row>
    <row r="263" spans="2:8" ht="30" x14ac:dyDescent="0.25">
      <c r="B263" s="30" t="s">
        <v>175</v>
      </c>
      <c r="C263" s="2" t="s">
        <v>26</v>
      </c>
      <c r="D263" s="9">
        <v>12</v>
      </c>
      <c r="E263" s="11"/>
      <c r="F263" s="31"/>
    </row>
    <row r="264" spans="2:8" x14ac:dyDescent="0.25">
      <c r="B264" s="55" t="s">
        <v>27</v>
      </c>
      <c r="C264" s="56"/>
      <c r="D264" s="56"/>
      <c r="E264" s="56"/>
      <c r="F264" s="35"/>
    </row>
    <row r="265" spans="2:8" x14ac:dyDescent="0.25">
      <c r="B265" s="38" t="s">
        <v>30</v>
      </c>
      <c r="C265" s="2" t="s">
        <v>21</v>
      </c>
      <c r="D265" s="9">
        <v>387</v>
      </c>
      <c r="E265" s="11"/>
      <c r="F265" s="31"/>
    </row>
    <row r="266" spans="2:8" ht="60" x14ac:dyDescent="0.25">
      <c r="B266" s="30" t="s">
        <v>115</v>
      </c>
      <c r="C266" s="2" t="s">
        <v>14</v>
      </c>
      <c r="D266" s="9">
        <v>6.7</v>
      </c>
      <c r="E266" s="11"/>
      <c r="F266" s="31"/>
    </row>
    <row r="267" spans="2:8" x14ac:dyDescent="0.25">
      <c r="B267" s="3"/>
      <c r="C267" s="4"/>
      <c r="D267" s="39"/>
      <c r="F267" s="33"/>
    </row>
    <row r="268" spans="2:8" x14ac:dyDescent="0.25">
      <c r="B268" s="51" t="s">
        <v>166</v>
      </c>
      <c r="C268" s="52"/>
      <c r="D268" s="52"/>
      <c r="E268" s="52"/>
      <c r="F268" s="27"/>
    </row>
    <row r="269" spans="2:8" x14ac:dyDescent="0.25">
      <c r="B269" s="49" t="s">
        <v>77</v>
      </c>
      <c r="C269" s="50"/>
      <c r="D269" s="50"/>
      <c r="E269" s="50"/>
      <c r="F269" s="34"/>
    </row>
    <row r="270" spans="2:8" x14ac:dyDescent="0.25">
      <c r="B270" s="55" t="s">
        <v>78</v>
      </c>
      <c r="C270" s="56" t="s">
        <v>22</v>
      </c>
      <c r="D270" s="56" t="s">
        <v>23</v>
      </c>
      <c r="E270" s="56"/>
      <c r="F270" s="35"/>
    </row>
    <row r="271" spans="2:8" x14ac:dyDescent="0.25">
      <c r="B271" s="40" t="s">
        <v>157</v>
      </c>
      <c r="C271" s="6" t="s">
        <v>79</v>
      </c>
      <c r="D271" s="19">
        <v>21.1</v>
      </c>
      <c r="E271" s="11"/>
      <c r="F271" s="31"/>
      <c r="H271" s="10"/>
    </row>
    <row r="272" spans="2:8" x14ac:dyDescent="0.25">
      <c r="B272" s="41" t="s">
        <v>80</v>
      </c>
      <c r="C272" s="6" t="s">
        <v>79</v>
      </c>
      <c r="D272" s="19">
        <v>5.6</v>
      </c>
      <c r="E272" s="11"/>
      <c r="F272" s="31"/>
    </row>
    <row r="273" spans="2:6" x14ac:dyDescent="0.25">
      <c r="B273" s="41" t="s">
        <v>81</v>
      </c>
      <c r="C273" s="6" t="s">
        <v>79</v>
      </c>
      <c r="D273" s="19">
        <v>1.4</v>
      </c>
      <c r="E273" s="11"/>
      <c r="F273" s="31"/>
    </row>
    <row r="274" spans="2:6" x14ac:dyDescent="0.25">
      <c r="B274" s="41" t="s">
        <v>82</v>
      </c>
      <c r="C274" s="6" t="s">
        <v>79</v>
      </c>
      <c r="D274" s="19">
        <v>14.5</v>
      </c>
      <c r="E274" s="11"/>
      <c r="F274" s="31"/>
    </row>
    <row r="275" spans="2:6" x14ac:dyDescent="0.25">
      <c r="B275" s="41" t="s">
        <v>83</v>
      </c>
      <c r="C275" s="6" t="s">
        <v>20</v>
      </c>
      <c r="D275" s="19">
        <v>16</v>
      </c>
      <c r="E275" s="11"/>
      <c r="F275" s="31"/>
    </row>
    <row r="276" spans="2:6" x14ac:dyDescent="0.25">
      <c r="B276" s="41" t="s">
        <v>84</v>
      </c>
      <c r="C276" s="6" t="s">
        <v>147</v>
      </c>
      <c r="D276" s="19">
        <v>60</v>
      </c>
      <c r="E276" s="11"/>
      <c r="F276" s="31"/>
    </row>
    <row r="277" spans="2:6" x14ac:dyDescent="0.25">
      <c r="B277" s="55" t="s">
        <v>85</v>
      </c>
      <c r="C277" s="56"/>
      <c r="D277" s="56"/>
      <c r="E277" s="56"/>
      <c r="F277" s="35"/>
    </row>
    <row r="278" spans="2:6" x14ac:dyDescent="0.25">
      <c r="B278" s="41" t="s">
        <v>148</v>
      </c>
      <c r="C278" s="6" t="s">
        <v>14</v>
      </c>
      <c r="D278" s="19">
        <f>990/1000</f>
        <v>0.99</v>
      </c>
      <c r="E278" s="11"/>
      <c r="F278" s="31"/>
    </row>
    <row r="279" spans="2:6" x14ac:dyDescent="0.25">
      <c r="B279" s="41" t="s">
        <v>86</v>
      </c>
      <c r="C279" s="6" t="s">
        <v>21</v>
      </c>
      <c r="D279" s="19">
        <v>3.5</v>
      </c>
      <c r="E279" s="11"/>
      <c r="F279" s="31"/>
    </row>
    <row r="280" spans="2:6" x14ac:dyDescent="0.25">
      <c r="B280" s="41" t="s">
        <v>12</v>
      </c>
      <c r="C280" s="6" t="s">
        <v>87</v>
      </c>
      <c r="D280" s="19">
        <v>1.4</v>
      </c>
      <c r="E280" s="11"/>
      <c r="F280" s="31"/>
    </row>
    <row r="281" spans="2:6" x14ac:dyDescent="0.25">
      <c r="B281" s="55" t="s">
        <v>88</v>
      </c>
      <c r="C281" s="56"/>
      <c r="D281" s="56"/>
      <c r="E281" s="56"/>
      <c r="F281" s="35"/>
    </row>
    <row r="282" spans="2:6" ht="51.75" x14ac:dyDescent="0.25">
      <c r="B282" s="42" t="s">
        <v>113</v>
      </c>
      <c r="C282" s="6" t="s">
        <v>14</v>
      </c>
      <c r="D282" s="19">
        <v>0.8</v>
      </c>
      <c r="E282" s="11"/>
      <c r="F282" s="31"/>
    </row>
    <row r="283" spans="2:6" x14ac:dyDescent="0.25">
      <c r="B283" s="43"/>
      <c r="C283" s="8"/>
      <c r="D283" s="20"/>
      <c r="F283" s="33"/>
    </row>
    <row r="284" spans="2:6" x14ac:dyDescent="0.25">
      <c r="B284" s="49" t="s">
        <v>98</v>
      </c>
      <c r="C284" s="50"/>
      <c r="D284" s="50"/>
      <c r="E284" s="50"/>
      <c r="F284" s="34"/>
    </row>
    <row r="285" spans="2:6" x14ac:dyDescent="0.25">
      <c r="B285" s="55" t="s">
        <v>89</v>
      </c>
      <c r="C285" s="56"/>
      <c r="D285" s="56"/>
      <c r="E285" s="56"/>
      <c r="F285" s="35"/>
    </row>
    <row r="286" spans="2:6" x14ac:dyDescent="0.25">
      <c r="B286" s="40" t="s">
        <v>157</v>
      </c>
      <c r="C286" s="6" t="s">
        <v>79</v>
      </c>
      <c r="D286" s="19">
        <v>6.5</v>
      </c>
      <c r="E286" s="11"/>
      <c r="F286" s="31"/>
    </row>
    <row r="287" spans="2:6" x14ac:dyDescent="0.25">
      <c r="B287" s="41" t="s">
        <v>90</v>
      </c>
      <c r="C287" s="6" t="s">
        <v>79</v>
      </c>
      <c r="D287" s="19">
        <v>1.25</v>
      </c>
      <c r="E287" s="11"/>
      <c r="F287" s="31"/>
    </row>
    <row r="288" spans="2:6" x14ac:dyDescent="0.25">
      <c r="B288" s="41" t="s">
        <v>81</v>
      </c>
      <c r="C288" s="6" t="s">
        <v>79</v>
      </c>
      <c r="D288" s="19">
        <v>0.35</v>
      </c>
      <c r="E288" s="11"/>
      <c r="F288" s="31"/>
    </row>
    <row r="289" spans="2:6" x14ac:dyDescent="0.25">
      <c r="B289" s="41" t="s">
        <v>82</v>
      </c>
      <c r="C289" s="6" t="s">
        <v>79</v>
      </c>
      <c r="D289" s="19">
        <v>7.5</v>
      </c>
      <c r="E289" s="11"/>
      <c r="F289" s="31"/>
    </row>
    <row r="290" spans="2:6" x14ac:dyDescent="0.25">
      <c r="B290" s="41" t="s">
        <v>91</v>
      </c>
      <c r="C290" s="6" t="s">
        <v>87</v>
      </c>
      <c r="D290" s="7">
        <v>25</v>
      </c>
      <c r="E290" s="11"/>
      <c r="F290" s="31"/>
    </row>
    <row r="291" spans="2:6" x14ac:dyDescent="0.25">
      <c r="B291" s="41" t="s">
        <v>92</v>
      </c>
      <c r="C291" s="7" t="s">
        <v>93</v>
      </c>
      <c r="D291" s="7">
        <v>1</v>
      </c>
      <c r="E291" s="11"/>
      <c r="F291" s="31"/>
    </row>
    <row r="292" spans="2:6" x14ac:dyDescent="0.25">
      <c r="B292" s="41" t="s">
        <v>94</v>
      </c>
      <c r="C292" s="7" t="s">
        <v>93</v>
      </c>
      <c r="D292" s="7">
        <v>1</v>
      </c>
      <c r="E292" s="11"/>
      <c r="F292" s="31"/>
    </row>
    <row r="293" spans="2:6" x14ac:dyDescent="0.25">
      <c r="B293" s="41" t="s">
        <v>95</v>
      </c>
      <c r="C293" s="7" t="s">
        <v>93</v>
      </c>
      <c r="D293" s="7">
        <v>1</v>
      </c>
      <c r="E293" s="11"/>
      <c r="F293" s="31"/>
    </row>
    <row r="294" spans="2:6" x14ac:dyDescent="0.25">
      <c r="B294" s="41" t="s">
        <v>96</v>
      </c>
      <c r="C294" s="7" t="s">
        <v>7</v>
      </c>
      <c r="D294" s="7">
        <f>4.39*4.39</f>
        <v>19.272099999999998</v>
      </c>
      <c r="E294" s="11"/>
      <c r="F294" s="31"/>
    </row>
    <row r="295" spans="2:6" ht="39" x14ac:dyDescent="0.25">
      <c r="B295" s="42" t="s">
        <v>97</v>
      </c>
      <c r="C295" s="7" t="s">
        <v>7</v>
      </c>
      <c r="D295" s="7">
        <f>2*24.668</f>
        <v>49.335999999999999</v>
      </c>
      <c r="E295" s="11"/>
      <c r="F295" s="31"/>
    </row>
    <row r="296" spans="2:6" x14ac:dyDescent="0.25">
      <c r="B296" s="55" t="s">
        <v>88</v>
      </c>
      <c r="C296" s="56"/>
      <c r="D296" s="56"/>
      <c r="E296" s="56"/>
      <c r="F296" s="35"/>
    </row>
    <row r="297" spans="2:6" x14ac:dyDescent="0.25">
      <c r="B297" s="40" t="s">
        <v>157</v>
      </c>
      <c r="C297" s="6" t="s">
        <v>79</v>
      </c>
      <c r="D297" s="19">
        <f>12*2.5*0.25</f>
        <v>7.5</v>
      </c>
      <c r="E297" s="11"/>
      <c r="F297" s="31"/>
    </row>
    <row r="298" spans="2:6" ht="39" x14ac:dyDescent="0.25">
      <c r="B298" s="42" t="s">
        <v>114</v>
      </c>
      <c r="C298" s="6" t="s">
        <v>14</v>
      </c>
      <c r="D298" s="19">
        <v>2</v>
      </c>
      <c r="E298" s="11"/>
      <c r="F298" s="31"/>
    </row>
    <row r="299" spans="2:6" x14ac:dyDescent="0.25">
      <c r="B299" s="3"/>
      <c r="C299" s="4"/>
      <c r="D299" s="39"/>
      <c r="F299" s="33"/>
    </row>
    <row r="300" spans="2:6" x14ac:dyDescent="0.25">
      <c r="B300" s="49" t="s">
        <v>99</v>
      </c>
      <c r="C300" s="50"/>
      <c r="D300" s="50"/>
      <c r="E300" s="50"/>
      <c r="F300" s="34"/>
    </row>
    <row r="301" spans="2:6" x14ac:dyDescent="0.25">
      <c r="B301" s="44" t="s">
        <v>101</v>
      </c>
      <c r="C301" s="6" t="s">
        <v>102</v>
      </c>
      <c r="D301" s="7">
        <f>168+6.3+37.7+64.21+2.6+1.8+66.144</f>
        <v>346.75400000000002</v>
      </c>
      <c r="E301" s="11"/>
      <c r="F301" s="31"/>
    </row>
    <row r="302" spans="2:6" x14ac:dyDescent="0.25">
      <c r="B302" s="44" t="s">
        <v>103</v>
      </c>
      <c r="C302" s="6" t="s">
        <v>102</v>
      </c>
      <c r="D302" s="7">
        <f>2+6+6.85+128.512+41.624+41+8.35</f>
        <v>234.33599999999998</v>
      </c>
      <c r="E302" s="11"/>
      <c r="F302" s="31"/>
    </row>
    <row r="303" spans="2:6" x14ac:dyDescent="0.25">
      <c r="B303" s="45" t="s">
        <v>158</v>
      </c>
      <c r="C303" s="6" t="s">
        <v>6</v>
      </c>
      <c r="D303" s="7">
        <f>D304</f>
        <v>418.38479999999998</v>
      </c>
      <c r="E303" s="11"/>
      <c r="F303" s="31"/>
    </row>
    <row r="304" spans="2:6" x14ac:dyDescent="0.25">
      <c r="B304" s="44" t="s">
        <v>76</v>
      </c>
      <c r="C304" s="6" t="s">
        <v>79</v>
      </c>
      <c r="D304" s="7">
        <f>(D301+D302)*1.2*0.6</f>
        <v>418.38479999999998</v>
      </c>
      <c r="E304" s="11"/>
      <c r="F304" s="31"/>
    </row>
    <row r="305" spans="2:6" x14ac:dyDescent="0.25">
      <c r="B305" s="3"/>
      <c r="C305" s="4"/>
      <c r="D305" s="39"/>
      <c r="F305" s="33"/>
    </row>
    <row r="306" spans="2:6" x14ac:dyDescent="0.25">
      <c r="B306" s="49" t="s">
        <v>104</v>
      </c>
      <c r="C306" s="50"/>
      <c r="D306" s="50"/>
      <c r="E306" s="50"/>
      <c r="F306" s="34"/>
    </row>
    <row r="307" spans="2:6" x14ac:dyDescent="0.25">
      <c r="B307" s="55" t="s">
        <v>153</v>
      </c>
      <c r="C307" s="56"/>
      <c r="D307" s="56"/>
      <c r="E307" s="56"/>
      <c r="F307" s="35"/>
    </row>
    <row r="308" spans="2:6" x14ac:dyDescent="0.25">
      <c r="B308" s="44" t="s">
        <v>149</v>
      </c>
      <c r="C308" s="9" t="s">
        <v>6</v>
      </c>
      <c r="D308" s="9">
        <f>(INT((D312/3)+2))*(0.6*0.4*0.4)</f>
        <v>25.728000000000002</v>
      </c>
      <c r="E308" s="11"/>
      <c r="F308" s="31"/>
    </row>
    <row r="309" spans="2:6" x14ac:dyDescent="0.25">
      <c r="B309" s="44" t="s">
        <v>150</v>
      </c>
      <c r="C309" s="9" t="s">
        <v>6</v>
      </c>
      <c r="D309" s="9">
        <f>(INT((D312/3)+2))*(0.6*0.4*0.4)</f>
        <v>25.728000000000002</v>
      </c>
      <c r="E309" s="11"/>
      <c r="F309" s="31"/>
    </row>
    <row r="310" spans="2:6" x14ac:dyDescent="0.25">
      <c r="B310" s="44" t="s">
        <v>151</v>
      </c>
      <c r="C310" s="9" t="s">
        <v>20</v>
      </c>
      <c r="D310" s="9">
        <f>INT((D312/3)+2)</f>
        <v>268</v>
      </c>
      <c r="E310" s="11"/>
      <c r="F310" s="31"/>
    </row>
    <row r="311" spans="2:6" x14ac:dyDescent="0.25">
      <c r="B311" s="44" t="s">
        <v>105</v>
      </c>
      <c r="C311" s="9" t="s">
        <v>7</v>
      </c>
      <c r="D311" s="9">
        <f>D312*2.5</f>
        <v>2000</v>
      </c>
      <c r="E311" s="11"/>
      <c r="F311" s="31"/>
    </row>
    <row r="312" spans="2:6" x14ac:dyDescent="0.25">
      <c r="B312" s="44" t="s">
        <v>106</v>
      </c>
      <c r="C312" s="9" t="s">
        <v>21</v>
      </c>
      <c r="D312" s="9">
        <v>800</v>
      </c>
      <c r="E312" s="11"/>
      <c r="F312" s="31"/>
    </row>
    <row r="313" spans="2:6" x14ac:dyDescent="0.25">
      <c r="B313" s="44" t="s">
        <v>107</v>
      </c>
      <c r="C313" s="9" t="s">
        <v>7</v>
      </c>
      <c r="D313" s="9">
        <v>13.65</v>
      </c>
      <c r="E313" s="11"/>
      <c r="F313" s="31"/>
    </row>
    <row r="314" spans="2:6" x14ac:dyDescent="0.25">
      <c r="B314" s="44" t="s">
        <v>108</v>
      </c>
      <c r="C314" s="9" t="s">
        <v>7</v>
      </c>
      <c r="D314" s="9">
        <v>3.15</v>
      </c>
      <c r="E314" s="11"/>
      <c r="F314" s="31"/>
    </row>
    <row r="315" spans="2:6" x14ac:dyDescent="0.25">
      <c r="B315" s="53" t="s">
        <v>154</v>
      </c>
      <c r="C315" s="54"/>
      <c r="D315" s="54"/>
      <c r="E315" s="54"/>
      <c r="F315" s="35"/>
    </row>
    <row r="316" spans="2:6" x14ac:dyDescent="0.25">
      <c r="B316" s="44" t="s">
        <v>152</v>
      </c>
      <c r="C316" s="9" t="s">
        <v>20</v>
      </c>
      <c r="D316" s="9">
        <f>INT((D317/3)+2)</f>
        <v>2</v>
      </c>
      <c r="E316" s="11"/>
      <c r="F316" s="31"/>
    </row>
    <row r="317" spans="2:6" x14ac:dyDescent="0.25">
      <c r="B317" s="44" t="s">
        <v>106</v>
      </c>
      <c r="C317" s="9" t="s">
        <v>21</v>
      </c>
      <c r="D317" s="9">
        <v>0</v>
      </c>
      <c r="E317" s="11"/>
      <c r="F317" s="31"/>
    </row>
    <row r="318" spans="2:6" x14ac:dyDescent="0.25">
      <c r="B318" s="3"/>
      <c r="C318" s="4"/>
      <c r="D318" s="39"/>
      <c r="F318" s="33"/>
    </row>
    <row r="319" spans="2:6" x14ac:dyDescent="0.25">
      <c r="B319" s="49" t="s">
        <v>109</v>
      </c>
      <c r="C319" s="50"/>
      <c r="D319" s="50"/>
      <c r="E319" s="50"/>
      <c r="F319" s="34"/>
    </row>
    <row r="320" spans="2:6" x14ac:dyDescent="0.25">
      <c r="B320" s="46" t="s">
        <v>158</v>
      </c>
      <c r="C320" s="2" t="s">
        <v>79</v>
      </c>
      <c r="D320" s="9">
        <f>318.81*1.6*0.5</f>
        <v>255.048</v>
      </c>
      <c r="E320" s="11"/>
      <c r="F320" s="31"/>
    </row>
    <row r="321" spans="2:6" ht="30" x14ac:dyDescent="0.25">
      <c r="B321" s="30" t="s">
        <v>110</v>
      </c>
      <c r="C321" s="2" t="s">
        <v>79</v>
      </c>
      <c r="D321" s="9">
        <v>47.8</v>
      </c>
      <c r="E321" s="11"/>
      <c r="F321" s="31"/>
    </row>
    <row r="322" spans="2:6" x14ac:dyDescent="0.25">
      <c r="B322" s="3"/>
      <c r="C322" s="4"/>
      <c r="D322" s="39"/>
      <c r="F322" s="33"/>
    </row>
    <row r="323" spans="2:6" x14ac:dyDescent="0.25">
      <c r="B323" s="49" t="s">
        <v>111</v>
      </c>
      <c r="C323" s="50"/>
      <c r="D323" s="50"/>
      <c r="E323" s="50"/>
      <c r="F323" s="34"/>
    </row>
    <row r="324" spans="2:6" x14ac:dyDescent="0.25">
      <c r="B324" s="40" t="s">
        <v>157</v>
      </c>
      <c r="C324" s="6" t="s">
        <v>79</v>
      </c>
      <c r="D324" s="19">
        <v>6.5</v>
      </c>
      <c r="E324" s="11"/>
      <c r="F324" s="31"/>
    </row>
    <row r="325" spans="2:6" x14ac:dyDescent="0.25">
      <c r="B325" s="41" t="s">
        <v>90</v>
      </c>
      <c r="C325" s="6" t="s">
        <v>79</v>
      </c>
      <c r="D325" s="19">
        <v>1.25</v>
      </c>
      <c r="E325" s="11"/>
      <c r="F325" s="31"/>
    </row>
    <row r="326" spans="2:6" x14ac:dyDescent="0.25">
      <c r="B326" s="41" t="s">
        <v>81</v>
      </c>
      <c r="C326" s="6" t="s">
        <v>79</v>
      </c>
      <c r="D326" s="19">
        <v>0.35</v>
      </c>
      <c r="E326" s="11"/>
      <c r="F326" s="31"/>
    </row>
    <row r="327" spans="2:6" x14ac:dyDescent="0.25">
      <c r="B327" s="41" t="s">
        <v>82</v>
      </c>
      <c r="C327" s="6" t="s">
        <v>79</v>
      </c>
      <c r="D327" s="19">
        <v>7.5</v>
      </c>
      <c r="E327" s="11"/>
      <c r="F327" s="31"/>
    </row>
    <row r="328" spans="2:6" x14ac:dyDescent="0.25">
      <c r="B328" s="41" t="s">
        <v>91</v>
      </c>
      <c r="C328" s="6" t="s">
        <v>87</v>
      </c>
      <c r="D328" s="7">
        <v>25</v>
      </c>
      <c r="E328" s="11"/>
      <c r="F328" s="31"/>
    </row>
    <row r="329" spans="2:6" x14ac:dyDescent="0.25">
      <c r="B329" s="41" t="s">
        <v>92</v>
      </c>
      <c r="C329" s="7" t="s">
        <v>93</v>
      </c>
      <c r="D329" s="7">
        <v>1</v>
      </c>
      <c r="E329" s="11"/>
      <c r="F329" s="31"/>
    </row>
    <row r="330" spans="2:6" x14ac:dyDescent="0.25">
      <c r="B330" s="41" t="s">
        <v>94</v>
      </c>
      <c r="C330" s="7" t="s">
        <v>93</v>
      </c>
      <c r="D330" s="7">
        <v>1</v>
      </c>
      <c r="E330" s="11"/>
      <c r="F330" s="31"/>
    </row>
    <row r="331" spans="2:6" x14ac:dyDescent="0.25">
      <c r="B331" s="41" t="s">
        <v>95</v>
      </c>
      <c r="C331" s="7" t="s">
        <v>93</v>
      </c>
      <c r="D331" s="7">
        <v>1</v>
      </c>
      <c r="E331" s="11"/>
      <c r="F331" s="31"/>
    </row>
    <row r="332" spans="2:6" x14ac:dyDescent="0.25">
      <c r="B332" s="41" t="s">
        <v>96</v>
      </c>
      <c r="C332" s="7" t="s">
        <v>7</v>
      </c>
      <c r="D332" s="7">
        <f>4.39*4.39</f>
        <v>19.272099999999998</v>
      </c>
      <c r="E332" s="11"/>
      <c r="F332" s="31"/>
    </row>
    <row r="333" spans="2:6" ht="39" x14ac:dyDescent="0.25">
      <c r="B333" s="42" t="s">
        <v>97</v>
      </c>
      <c r="C333" s="7" t="s">
        <v>7</v>
      </c>
      <c r="D333" s="7">
        <f>2*24.668</f>
        <v>49.335999999999999</v>
      </c>
      <c r="E333" s="11"/>
      <c r="F333" s="31"/>
    </row>
    <row r="334" spans="2:6" x14ac:dyDescent="0.25">
      <c r="B334" s="41" t="s">
        <v>112</v>
      </c>
      <c r="C334" s="7" t="s">
        <v>7</v>
      </c>
      <c r="D334" s="7">
        <f>D333/2</f>
        <v>24.667999999999999</v>
      </c>
      <c r="E334" s="11"/>
      <c r="F334" s="31"/>
    </row>
    <row r="335" spans="2:6" x14ac:dyDescent="0.25">
      <c r="B335" s="3"/>
      <c r="C335" s="4"/>
      <c r="D335" s="39"/>
      <c r="F335" s="33"/>
    </row>
    <row r="336" spans="2:6" x14ac:dyDescent="0.25">
      <c r="B336" s="49" t="s">
        <v>116</v>
      </c>
      <c r="C336" s="50"/>
      <c r="D336" s="50"/>
      <c r="E336" s="50"/>
      <c r="F336" s="34"/>
    </row>
    <row r="337" spans="2:6" x14ac:dyDescent="0.25">
      <c r="B337" s="36" t="s">
        <v>117</v>
      </c>
      <c r="C337" s="13" t="s">
        <v>7</v>
      </c>
      <c r="D337" s="21">
        <v>1500</v>
      </c>
      <c r="E337" s="11"/>
      <c r="F337" s="31"/>
    </row>
    <row r="338" spans="2:6" x14ac:dyDescent="0.25">
      <c r="B338" s="36" t="s">
        <v>118</v>
      </c>
      <c r="C338" s="13" t="s">
        <v>6</v>
      </c>
      <c r="D338" s="21">
        <f>50*30*0.4</f>
        <v>600</v>
      </c>
      <c r="E338" s="11"/>
      <c r="F338" s="31"/>
    </row>
    <row r="339" spans="2:6" x14ac:dyDescent="0.25">
      <c r="B339" s="36" t="s">
        <v>168</v>
      </c>
      <c r="C339" s="13" t="s">
        <v>7</v>
      </c>
      <c r="D339" s="21">
        <v>1500</v>
      </c>
      <c r="E339" s="11"/>
      <c r="F339" s="31"/>
    </row>
    <row r="340" spans="2:6" ht="30" x14ac:dyDescent="0.25">
      <c r="B340" s="36" t="s">
        <v>119</v>
      </c>
      <c r="C340" s="13" t="s">
        <v>14</v>
      </c>
      <c r="D340" s="21">
        <f>293.54/1000</f>
        <v>0.29354000000000002</v>
      </c>
      <c r="E340" s="11"/>
      <c r="F340" s="31"/>
    </row>
    <row r="341" spans="2:6" x14ac:dyDescent="0.25">
      <c r="B341" s="36" t="s">
        <v>121</v>
      </c>
      <c r="C341" s="13" t="s">
        <v>14</v>
      </c>
      <c r="D341" s="21">
        <f>136/1000</f>
        <v>0.13600000000000001</v>
      </c>
      <c r="E341" s="11"/>
      <c r="F341" s="31"/>
    </row>
    <row r="342" spans="2:6" x14ac:dyDescent="0.25">
      <c r="B342" s="36" t="s">
        <v>122</v>
      </c>
      <c r="C342" s="13" t="s">
        <v>93</v>
      </c>
      <c r="D342" s="21">
        <v>6</v>
      </c>
      <c r="E342" s="11"/>
      <c r="F342" s="31"/>
    </row>
    <row r="343" spans="2:6" x14ac:dyDescent="0.25">
      <c r="B343" s="36" t="s">
        <v>123</v>
      </c>
      <c r="C343" s="13" t="s">
        <v>93</v>
      </c>
      <c r="D343" s="21">
        <v>6</v>
      </c>
      <c r="E343" s="11"/>
      <c r="F343" s="31"/>
    </row>
    <row r="344" spans="2:6" x14ac:dyDescent="0.25">
      <c r="B344" s="36" t="s">
        <v>124</v>
      </c>
      <c r="C344" s="13" t="s">
        <v>93</v>
      </c>
      <c r="D344" s="21">
        <v>1</v>
      </c>
      <c r="E344" s="11"/>
      <c r="F344" s="31"/>
    </row>
    <row r="345" spans="2:6" ht="30" x14ac:dyDescent="0.25">
      <c r="B345" s="36" t="s">
        <v>125</v>
      </c>
      <c r="C345" s="13" t="s">
        <v>93</v>
      </c>
      <c r="D345" s="21">
        <v>1</v>
      </c>
      <c r="E345" s="11"/>
      <c r="F345" s="31"/>
    </row>
    <row r="346" spans="2:6" x14ac:dyDescent="0.25">
      <c r="B346" s="49" t="s">
        <v>126</v>
      </c>
      <c r="C346" s="50"/>
      <c r="D346" s="50"/>
      <c r="E346" s="50"/>
      <c r="F346" s="34"/>
    </row>
    <row r="347" spans="2:6" x14ac:dyDescent="0.25">
      <c r="B347" s="36" t="s">
        <v>118</v>
      </c>
      <c r="C347" s="13" t="s">
        <v>6</v>
      </c>
      <c r="D347" s="11">
        <v>270</v>
      </c>
      <c r="E347" s="11"/>
      <c r="F347" s="31"/>
    </row>
    <row r="348" spans="2:6" x14ac:dyDescent="0.25">
      <c r="B348" s="36" t="s">
        <v>127</v>
      </c>
      <c r="C348" s="13" t="s">
        <v>6</v>
      </c>
      <c r="D348" s="11">
        <f>18*30*0.1</f>
        <v>54</v>
      </c>
      <c r="E348" s="11"/>
      <c r="F348" s="31"/>
    </row>
    <row r="349" spans="2:6" x14ac:dyDescent="0.25">
      <c r="B349" s="36" t="s">
        <v>128</v>
      </c>
      <c r="C349" s="13" t="s">
        <v>7</v>
      </c>
      <c r="D349" s="11">
        <v>540</v>
      </c>
      <c r="E349" s="11"/>
      <c r="F349" s="31"/>
    </row>
    <row r="350" spans="2:6" ht="30" x14ac:dyDescent="0.25">
      <c r="B350" s="36" t="s">
        <v>119</v>
      </c>
      <c r="C350" s="13" t="s">
        <v>120</v>
      </c>
      <c r="D350" s="11">
        <f>293.54/1000</f>
        <v>0.29354000000000002</v>
      </c>
      <c r="E350" s="11"/>
      <c r="F350" s="31"/>
    </row>
    <row r="351" spans="2:6" x14ac:dyDescent="0.25">
      <c r="B351" s="36" t="s">
        <v>129</v>
      </c>
      <c r="C351" s="13" t="s">
        <v>120</v>
      </c>
      <c r="D351" s="11">
        <f>163.2/1000</f>
        <v>0.16319999999999998</v>
      </c>
      <c r="E351" s="11"/>
      <c r="F351" s="31"/>
    </row>
    <row r="352" spans="2:6" x14ac:dyDescent="0.25">
      <c r="B352" s="37"/>
      <c r="C352" s="14"/>
      <c r="D352" s="22"/>
      <c r="F352" s="33"/>
    </row>
    <row r="353" spans="2:8" x14ac:dyDescent="0.25">
      <c r="B353" s="49" t="s">
        <v>130</v>
      </c>
      <c r="C353" s="50"/>
      <c r="D353" s="50"/>
      <c r="E353" s="50"/>
      <c r="F353" s="34"/>
    </row>
    <row r="354" spans="2:8" x14ac:dyDescent="0.25">
      <c r="B354" s="36" t="s">
        <v>13</v>
      </c>
      <c r="C354" s="13" t="s">
        <v>14</v>
      </c>
      <c r="D354" s="11">
        <v>4.7285637504000002</v>
      </c>
      <c r="E354" s="11"/>
      <c r="F354" s="31"/>
    </row>
    <row r="355" spans="2:8" x14ac:dyDescent="0.25">
      <c r="B355" s="36" t="s">
        <v>131</v>
      </c>
      <c r="C355" s="13" t="s">
        <v>7</v>
      </c>
      <c r="D355" s="11">
        <f>20*5</f>
        <v>100</v>
      </c>
      <c r="E355" s="11"/>
      <c r="F355" s="31"/>
    </row>
    <row r="356" spans="2:8" x14ac:dyDescent="0.25">
      <c r="B356" s="36" t="s">
        <v>86</v>
      </c>
      <c r="C356" s="13" t="s">
        <v>28</v>
      </c>
      <c r="D356" s="11">
        <v>20</v>
      </c>
      <c r="E356" s="11"/>
      <c r="F356" s="31"/>
    </row>
    <row r="357" spans="2:8" x14ac:dyDescent="0.25">
      <c r="B357" s="3"/>
      <c r="C357" s="4"/>
      <c r="D357" s="39"/>
      <c r="F357" s="33"/>
    </row>
    <row r="358" spans="2:8" x14ac:dyDescent="0.25">
      <c r="B358" s="49" t="s">
        <v>24</v>
      </c>
      <c r="C358" s="50"/>
      <c r="D358" s="50"/>
      <c r="E358" s="50"/>
      <c r="F358" s="34"/>
    </row>
    <row r="359" spans="2:8" x14ac:dyDescent="0.25">
      <c r="B359" s="36" t="s">
        <v>155</v>
      </c>
      <c r="C359" s="13" t="s">
        <v>28</v>
      </c>
      <c r="D359" s="11">
        <f>160+105+200</f>
        <v>465</v>
      </c>
      <c r="E359" s="11"/>
      <c r="F359" s="31"/>
    </row>
    <row r="360" spans="2:8" ht="45" x14ac:dyDescent="0.25">
      <c r="B360" s="36" t="s">
        <v>167</v>
      </c>
      <c r="C360" s="13" t="s">
        <v>156</v>
      </c>
      <c r="D360" s="11">
        <v>10</v>
      </c>
      <c r="E360" s="11"/>
      <c r="F360" s="31"/>
    </row>
    <row r="361" spans="2:8" x14ac:dyDescent="0.25">
      <c r="B361" s="37"/>
      <c r="F361" s="33"/>
    </row>
    <row r="362" spans="2:8" ht="15.75" x14ac:dyDescent="0.25">
      <c r="B362" s="61" t="s">
        <v>164</v>
      </c>
      <c r="C362" s="62"/>
      <c r="D362" s="62"/>
      <c r="E362" s="63"/>
      <c r="F362" s="47">
        <f>SUM(F6:F361)</f>
        <v>0</v>
      </c>
      <c r="H362" s="10"/>
    </row>
    <row r="363" spans="2:8" ht="16.5" thickBot="1" x14ac:dyDescent="0.3">
      <c r="B363" s="57" t="s">
        <v>165</v>
      </c>
      <c r="C363" s="58"/>
      <c r="D363" s="58"/>
      <c r="E363" s="59"/>
      <c r="F363" s="48">
        <f>F362/6.96</f>
        <v>0</v>
      </c>
    </row>
  </sheetData>
  <mergeCells count="79">
    <mergeCell ref="B2:F2"/>
    <mergeCell ref="B11:E11"/>
    <mergeCell ref="B10:E10"/>
    <mergeCell ref="B5:E5"/>
    <mergeCell ref="B1:F1"/>
    <mergeCell ref="B362:E362"/>
    <mergeCell ref="B17:E17"/>
    <mergeCell ref="B12:E12"/>
    <mergeCell ref="B70:E70"/>
    <mergeCell ref="B108:E108"/>
    <mergeCell ref="B105:E105"/>
    <mergeCell ref="B102:E102"/>
    <mergeCell ref="B98:E98"/>
    <mergeCell ref="B93:E93"/>
    <mergeCell ref="B88:E88"/>
    <mergeCell ref="B139:E139"/>
    <mergeCell ref="B136:E136"/>
    <mergeCell ref="B363:E363"/>
    <mergeCell ref="B30:E30"/>
    <mergeCell ref="B24:E24"/>
    <mergeCell ref="B22:E22"/>
    <mergeCell ref="B19:E19"/>
    <mergeCell ref="B64:E64"/>
    <mergeCell ref="B50:E50"/>
    <mergeCell ref="B47:E47"/>
    <mergeCell ref="B44:E44"/>
    <mergeCell ref="B40:E40"/>
    <mergeCell ref="B35:E35"/>
    <mergeCell ref="B82:E82"/>
    <mergeCell ref="B80:E80"/>
    <mergeCell ref="B77:E77"/>
    <mergeCell ref="B75:E75"/>
    <mergeCell ref="B71:E71"/>
    <mergeCell ref="B134:E134"/>
    <mergeCell ref="B129:E129"/>
    <mergeCell ref="B128:E128"/>
    <mergeCell ref="B122:E122"/>
    <mergeCell ref="B164:E164"/>
    <mergeCell ref="B161:E161"/>
    <mergeCell ref="B157:E157"/>
    <mergeCell ref="B152:E152"/>
    <mergeCell ref="B147:E147"/>
    <mergeCell ref="B141:E141"/>
    <mergeCell ref="B167:E167"/>
    <mergeCell ref="B220:E220"/>
    <mergeCell ref="B216:E216"/>
    <mergeCell ref="B211:E211"/>
    <mergeCell ref="B206:E206"/>
    <mergeCell ref="B200:E200"/>
    <mergeCell ref="B198:E198"/>
    <mergeCell ref="B195:E195"/>
    <mergeCell ref="B193:E193"/>
    <mergeCell ref="B188:E188"/>
    <mergeCell ref="B187:E187"/>
    <mergeCell ref="B181:E181"/>
    <mergeCell ref="B223:E223"/>
    <mergeCell ref="B306:E306"/>
    <mergeCell ref="B300:E300"/>
    <mergeCell ref="B284:E284"/>
    <mergeCell ref="B296:E296"/>
    <mergeCell ref="B285:E285"/>
    <mergeCell ref="B269:E269"/>
    <mergeCell ref="B270:E270"/>
    <mergeCell ref="B277:E277"/>
    <mergeCell ref="B281:E281"/>
    <mergeCell ref="B264:E264"/>
    <mergeCell ref="B246:E246"/>
    <mergeCell ref="B247:E247"/>
    <mergeCell ref="B240:E240"/>
    <mergeCell ref="B226:E226"/>
    <mergeCell ref="B358:E358"/>
    <mergeCell ref="B353:E353"/>
    <mergeCell ref="B346:E346"/>
    <mergeCell ref="B268:E268"/>
    <mergeCell ref="B336:E336"/>
    <mergeCell ref="B323:E323"/>
    <mergeCell ref="B319:E319"/>
    <mergeCell ref="B315:E315"/>
    <mergeCell ref="B307:E30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</vt:lpstr>
      <vt:lpstr>Hoja1</vt:lpstr>
      <vt:lpstr>PRESUPUESTO!Área_de_impresión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Waldo Ernesto Quisbert Rivero</dc:creator>
  <cp:lastModifiedBy>Waldo Ernesto Quisbert Rivero</cp:lastModifiedBy>
  <cp:lastPrinted>2015-10-07T14:36:12Z</cp:lastPrinted>
  <dcterms:created xsi:type="dcterms:W3CDTF">2015-09-28T16:13:45Z</dcterms:created>
  <dcterms:modified xsi:type="dcterms:W3CDTF">2016-01-15T22:14:42Z</dcterms:modified>
</cp:coreProperties>
</file>