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quisbert.YPFB\Desktop\DOC GCC 29DIC17\Desktop\DOCUMENTOS  GNCO\2019\PROCESOS 29506\11. CONST OBRAS CIVILES POZO GOMERO -X1-IE\1.2 ACTIVIDADES PREVIAS FINALES\"/>
    </mc:Choice>
  </mc:AlternateContent>
  <bookViews>
    <workbookView xWindow="0" yWindow="0" windowWidth="10230" windowHeight="4125" firstSheet="1" activeTab="1"/>
  </bookViews>
  <sheets>
    <sheet name="Fosa agua 900 m3" sheetId="1" state="hidden" r:id="rId1"/>
    <sheet name="Hoja3" sheetId="4" r:id="rId2"/>
  </sheets>
  <definedNames>
    <definedName name="_xlnm.Print_Area" localSheetId="0">'Fosa agua 900 m3'!$A$2:$F$56</definedName>
  </definedNames>
  <calcPr calcId="152511"/>
</workbook>
</file>

<file path=xl/calcChain.xml><?xml version="1.0" encoding="utf-8"?>
<calcChain xmlns="http://schemas.openxmlformats.org/spreadsheetml/2006/main">
  <c r="D30" i="4" l="1"/>
  <c r="D14" i="4" l="1"/>
  <c r="A6" i="4"/>
  <c r="A7" i="4" s="1"/>
  <c r="A8" i="4" s="1"/>
  <c r="A10" i="4" s="1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9" i="4" s="1"/>
  <c r="A30" i="4" s="1"/>
  <c r="A31" i="4" s="1"/>
  <c r="A32" i="4" s="1"/>
  <c r="F54" i="1"/>
  <c r="F53" i="1"/>
  <c r="F52" i="1"/>
  <c r="F51" i="1"/>
  <c r="F48" i="1"/>
  <c r="F47" i="1"/>
  <c r="F44" i="1"/>
  <c r="F43" i="1"/>
  <c r="F40" i="1"/>
  <c r="F39" i="1"/>
  <c r="F38" i="1"/>
  <c r="F37" i="1"/>
  <c r="F36" i="1"/>
  <c r="F35" i="1"/>
  <c r="F34" i="1"/>
  <c r="F33" i="1"/>
  <c r="F30" i="1"/>
  <c r="F29" i="1"/>
  <c r="F28" i="1"/>
  <c r="F27" i="1"/>
  <c r="F26" i="1"/>
  <c r="F25" i="1"/>
  <c r="F24" i="1"/>
  <c r="F23" i="1"/>
  <c r="F22" i="1"/>
  <c r="F19" i="1"/>
  <c r="A18" i="1"/>
  <c r="A17" i="1"/>
  <c r="A16" i="1"/>
  <c r="F13" i="1"/>
  <c r="A34" i="4" l="1"/>
</calcChain>
</file>

<file path=xl/sharedStrings.xml><?xml version="1.0" encoding="utf-8"?>
<sst xmlns="http://schemas.openxmlformats.org/spreadsheetml/2006/main" count="133" uniqueCount="86">
  <si>
    <t>FORMULARIO B-2</t>
  </si>
  <si>
    <t>ANÁLISIS DE PRECIOS UNITARIOS</t>
  </si>
  <si>
    <t>DATOS GENERALES</t>
  </si>
  <si>
    <t>Proyecto:</t>
  </si>
  <si>
    <t>Actividad:</t>
  </si>
  <si>
    <t>Cantidad:</t>
  </si>
  <si>
    <t>Unidad:</t>
  </si>
  <si>
    <t>glb</t>
  </si>
  <si>
    <t>Moneda:</t>
  </si>
  <si>
    <t>Boliviano</t>
  </si>
  <si>
    <t>1. MATERIALES</t>
  </si>
  <si>
    <t>DESCRIPCIÓN</t>
  </si>
  <si>
    <t>UNIDAD</t>
  </si>
  <si>
    <t>CANTIDAD</t>
  </si>
  <si>
    <t>PRECIO
PRODUCTIVO</t>
  </si>
  <si>
    <t>COSTO
TOTAL</t>
  </si>
  <si>
    <t>TOTAL MATERIALES</t>
  </si>
  <si>
    <t>2. MANO DE OBRA</t>
  </si>
  <si>
    <t>SUBTOTAL MANO DE OBRA</t>
  </si>
  <si>
    <t>CARGAS SOCIALES=(% DEL SUBTOTAL DE MANO DE OBRA)(55% al 71.18%)</t>
  </si>
  <si>
    <t>IMPUESTO IVA MANO DE OBRA=(% DE SUMA DE SUBTOTAL DE MANO DE OBRA + CARGAS SOCIALES</t>
  </si>
  <si>
    <t>TOTAL MANO DE OBRA</t>
  </si>
  <si>
    <t>3. EQUIPO, MAQUINARIA Y HERRAMIENTAS</t>
  </si>
  <si>
    <t>H</t>
  </si>
  <si>
    <t>HERRAMIENTAS=(%DEL TOTAL DE MANO DE OBRA)</t>
  </si>
  <si>
    <t>TOTAL EQUIPO, MAQUINARIA Y HERRAMIENTAS</t>
  </si>
  <si>
    <t>4. GASTOS GENERALES Y ADMINISTRATIVOS</t>
  </si>
  <si>
    <t>*</t>
  </si>
  <si>
    <t>GASTOS GENERALES =% DE 1+2+3</t>
  </si>
  <si>
    <t>TOTAL GASTOS GENERALES Y ADMINISTRATIVOS</t>
  </si>
  <si>
    <t>5. UTILIDAD</t>
  </si>
  <si>
    <t>UTILIDAD =% DE 1+2+3+4</t>
  </si>
  <si>
    <t>TOTAL UTILIDAD</t>
  </si>
  <si>
    <t>6. IMPUESTOS</t>
  </si>
  <si>
    <t>IMPUESTOS IT =% DE 1+2+3+4+5</t>
  </si>
  <si>
    <t>TOTAL IMPUESTOS</t>
  </si>
  <si>
    <t>TOTAL PRECIO UNITARIO(1+2+3+4+5+6)</t>
  </si>
  <si>
    <t>TOTAL PRECIO UNITARIO ADOPTADO (Con (2) decimales)</t>
  </si>
  <si>
    <t>(*) El proponente deberá señalar los porcentajes pertinentes a cada rubro</t>
  </si>
  <si>
    <r>
      <rPr>
        <b/>
        <sz val="8"/>
        <color theme="1"/>
        <rFont val="Arial"/>
        <family val="2"/>
      </rPr>
      <t>NOTA.-</t>
    </r>
    <r>
      <rPr>
        <sz val="8"/>
        <color theme="1"/>
        <rFont val="Arial"/>
        <family val="2"/>
      </rPr>
      <t xml:space="preserve"> El Proponente declara que el presente Formulario ha sido llenado de acuerdo con las especificaciones técnicas, aplicando las
leyes sociales y tributarias vigentes, y es consistente con el Formulario B-3.</t>
    </r>
  </si>
  <si>
    <t>Geomembrana de PVC de espesor 0,75 mm.</t>
  </si>
  <si>
    <t>m2</t>
  </si>
  <si>
    <t>Técnicos de instalación</t>
  </si>
  <si>
    <t>Equipo soldado en caliente de Geomenbrana</t>
  </si>
  <si>
    <t>Excavadora</t>
  </si>
  <si>
    <t>Gl</t>
  </si>
  <si>
    <t>Volqueta</t>
  </si>
  <si>
    <t>Maestro Albañil</t>
  </si>
  <si>
    <t>Ayudantes</t>
  </si>
  <si>
    <t>Fosa de Agua 900 m3 (25mx15mx3m)</t>
  </si>
  <si>
    <t xml:space="preserve">TABLA DE CANTIDADES/VOLUMENES DE OBRA </t>
  </si>
  <si>
    <t>gbl</t>
  </si>
  <si>
    <t>m3</t>
  </si>
  <si>
    <t>ml</t>
  </si>
  <si>
    <t>pza</t>
  </si>
  <si>
    <t>BARRERA DE ACCESO</t>
  </si>
  <si>
    <t>PROVISIÓN, RELLENO Y COMPACTADO DE TERRAPLEN</t>
  </si>
  <si>
    <t>pza.</t>
  </si>
  <si>
    <t>DATA BOOK</t>
  </si>
  <si>
    <t>GBL</t>
  </si>
  <si>
    <t>MOVILIZACION Y DESMOVILIZACIÓN</t>
  </si>
  <si>
    <t xml:space="preserve">CAMPAMENTO, OBRADOR, OFICINAS Y COMEDOR </t>
  </si>
  <si>
    <t>CORTE Y TRANSPORTE DE TERRENO</t>
  </si>
  <si>
    <t>CONSTRUCCION PLANCHADA DE PERFORACIÓN</t>
  </si>
  <si>
    <t>ACTIVIDADES PRELIMINARES</t>
  </si>
  <si>
    <t>CONSTRUCCION DE PLANCHADA DE CAMPAMENTO</t>
  </si>
  <si>
    <t>glb.</t>
  </si>
  <si>
    <t>ITEMS GENERALES</t>
  </si>
  <si>
    <t xml:space="preserve">MEJORAMIENTO DE PUENTES DE TRONCOS DE MADERA </t>
  </si>
  <si>
    <t>CONSTRUCCIÓN DE OBRAS CIVILES PARA LA PERFORACIÓN DEL POZO SIPOTINDI-X1</t>
  </si>
  <si>
    <t>INGENIERIA</t>
  </si>
  <si>
    <t>CERCO PERIMETRAL</t>
  </si>
  <si>
    <t xml:space="preserve">ALCANTARILLA DOBLE  Ø=1 M. (1 unid L=8m c/u) </t>
  </si>
  <si>
    <t>ALCANTARILLA SIMPLE: 5 unids. Ø=0.60m, L= 6 mts c/u.</t>
  </si>
  <si>
    <t>LETREROS Y SEÑALIZACION</t>
  </si>
  <si>
    <t>ANTEPOZO DE HORMIGON ARMADO Y TUBO GUIA</t>
  </si>
  <si>
    <t>LOSA PATIN</t>
  </si>
  <si>
    <t>CANAL DE DRENAJE PERIMETRAL</t>
  </si>
  <si>
    <t>SKIMMER PLUVIAL</t>
  </si>
  <si>
    <t>FOSA DE QUEMA</t>
  </si>
  <si>
    <t>ITEM</t>
  </si>
  <si>
    <t>DESCRIPCION</t>
  </si>
  <si>
    <t>DESTRONQUE Y DESMONTE.</t>
  </si>
  <si>
    <t>DESTRONQUE Y DESMONTE</t>
  </si>
  <si>
    <t>MANTENIMIENTO Y CONSTRUCCION DE CAMINOS DE ACCESO</t>
  </si>
  <si>
    <t>"CONSTRUCCION DE OBRAS CIVILES PARA LA PERFORACIÓN DEL POZO GOMERO-X1 IE"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</si>
</sst>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0"/>
    <numFmt numFmtId="165" formatCode="#,##0.00000"/>
    <numFmt numFmtId="166" formatCode="&quot;Item&quot;\ ##\ "/>
    <numFmt numFmtId="167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8"/>
      <color theme="0"/>
      <name val="Calibri"/>
      <family val="2"/>
    </font>
    <font>
      <sz val="8"/>
      <color rgb="FF000000"/>
      <name val="Calibri"/>
      <family val="2"/>
    </font>
    <font>
      <sz val="8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105">
    <xf numFmtId="0" fontId="0" fillId="0" borderId="0" xfId="0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0" fillId="0" borderId="0" xfId="0" applyBorder="1"/>
    <xf numFmtId="0" fontId="0" fillId="0" borderId="21" xfId="0" applyBorder="1"/>
    <xf numFmtId="0" fontId="0" fillId="0" borderId="22" xfId="0" applyBorder="1"/>
    <xf numFmtId="0" fontId="8" fillId="0" borderId="0" xfId="0" applyFont="1" applyFill="1" applyBorder="1"/>
    <xf numFmtId="4" fontId="0" fillId="0" borderId="0" xfId="0" applyNumberFormat="1"/>
    <xf numFmtId="0" fontId="11" fillId="0" borderId="18" xfId="0" applyFont="1" applyBorder="1"/>
    <xf numFmtId="0" fontId="11" fillId="0" borderId="18" xfId="0" applyFont="1" applyBorder="1" applyAlignment="1">
      <alignment horizontal="center"/>
    </xf>
    <xf numFmtId="4" fontId="11" fillId="0" borderId="18" xfId="0" applyNumberFormat="1" applyFont="1" applyBorder="1"/>
    <xf numFmtId="4" fontId="11" fillId="0" borderId="23" xfId="0" applyNumberFormat="1" applyFont="1" applyBorder="1"/>
    <xf numFmtId="0" fontId="11" fillId="0" borderId="17" xfId="0" applyFont="1" applyBorder="1" applyAlignment="1">
      <alignment horizontal="center"/>
    </xf>
    <xf numFmtId="4" fontId="7" fillId="3" borderId="23" xfId="0" applyNumberFormat="1" applyFont="1" applyFill="1" applyBorder="1"/>
    <xf numFmtId="9" fontId="11" fillId="0" borderId="18" xfId="1" applyFont="1" applyBorder="1"/>
    <xf numFmtId="0" fontId="7" fillId="3" borderId="18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top" wrapText="1"/>
    </xf>
    <xf numFmtId="0" fontId="7" fillId="3" borderId="23" xfId="0" applyFont="1" applyFill="1" applyBorder="1" applyAlignment="1">
      <alignment horizontal="center" vertical="top" wrapText="1"/>
    </xf>
    <xf numFmtId="9" fontId="11" fillId="0" borderId="18" xfId="1" applyFont="1" applyBorder="1" applyAlignment="1"/>
    <xf numFmtId="4" fontId="7" fillId="0" borderId="23" xfId="0" applyNumberFormat="1" applyFont="1" applyBorder="1"/>
    <xf numFmtId="0" fontId="11" fillId="0" borderId="18" xfId="0" applyFont="1" applyBorder="1" applyAlignment="1">
      <alignment horizontal="right"/>
    </xf>
    <xf numFmtId="4" fontId="11" fillId="0" borderId="18" xfId="0" applyNumberFormat="1" applyFont="1" applyBorder="1" applyAlignment="1">
      <alignment horizontal="right"/>
    </xf>
    <xf numFmtId="2" fontId="11" fillId="0" borderId="18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/>
    <xf numFmtId="4" fontId="6" fillId="0" borderId="0" xfId="0" applyNumberFormat="1" applyFont="1" applyBorder="1"/>
    <xf numFmtId="165" fontId="9" fillId="0" borderId="0" xfId="0" applyNumberFormat="1" applyFont="1" applyBorder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4" fontId="6" fillId="0" borderId="0" xfId="0" applyNumberFormat="1" applyFont="1" applyBorder="1" applyAlignment="1">
      <alignment horizontal="right"/>
    </xf>
    <xf numFmtId="0" fontId="2" fillId="0" borderId="0" xfId="0" applyFont="1" applyBorder="1" applyAlignment="1"/>
    <xf numFmtId="2" fontId="11" fillId="0" borderId="18" xfId="0" applyNumberFormat="1" applyFont="1" applyBorder="1" applyAlignment="1">
      <alignment horizontal="center"/>
    </xf>
    <xf numFmtId="0" fontId="6" fillId="0" borderId="0" xfId="0" applyFont="1" applyBorder="1" applyAlignment="1"/>
    <xf numFmtId="0" fontId="14" fillId="0" borderId="18" xfId="0" applyFont="1" applyFill="1" applyBorder="1" applyAlignment="1">
      <alignment vertical="center"/>
    </xf>
    <xf numFmtId="0" fontId="14" fillId="0" borderId="18" xfId="0" applyFont="1" applyFill="1" applyBorder="1" applyAlignment="1">
      <alignment horizontal="center"/>
    </xf>
    <xf numFmtId="166" fontId="14" fillId="0" borderId="18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wrapText="1"/>
    </xf>
    <xf numFmtId="0" fontId="15" fillId="0" borderId="0" xfId="0" applyFont="1" applyFill="1"/>
    <xf numFmtId="0" fontId="15" fillId="0" borderId="18" xfId="0" applyFont="1" applyFill="1" applyBorder="1"/>
    <xf numFmtId="0" fontId="15" fillId="0" borderId="18" xfId="0" applyFont="1" applyFill="1" applyBorder="1" applyAlignment="1">
      <alignment horizontal="center"/>
    </xf>
    <xf numFmtId="0" fontId="15" fillId="0" borderId="0" xfId="0" applyFont="1" applyFill="1" applyAlignment="1">
      <alignment horizontal="center"/>
    </xf>
    <xf numFmtId="4" fontId="15" fillId="0" borderId="0" xfId="0" applyNumberFormat="1" applyFont="1" applyFill="1" applyAlignment="1">
      <alignment horizontal="right"/>
    </xf>
    <xf numFmtId="0" fontId="13" fillId="4" borderId="18" xfId="0" applyFont="1" applyFill="1" applyBorder="1" applyAlignment="1">
      <alignment vertical="center"/>
    </xf>
    <xf numFmtId="167" fontId="13" fillId="4" borderId="18" xfId="0" applyNumberFormat="1" applyFont="1" applyFill="1" applyBorder="1" applyAlignment="1">
      <alignment vertical="center"/>
    </xf>
    <xf numFmtId="167" fontId="15" fillId="0" borderId="18" xfId="0" applyNumberFormat="1" applyFont="1" applyFill="1" applyBorder="1" applyAlignment="1">
      <alignment horizontal="right"/>
    </xf>
    <xf numFmtId="4" fontId="13" fillId="4" borderId="27" xfId="0" applyNumberFormat="1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left"/>
    </xf>
    <xf numFmtId="0" fontId="12" fillId="2" borderId="18" xfId="0" applyFont="1" applyFill="1" applyBorder="1" applyAlignment="1">
      <alignment horizontal="left"/>
    </xf>
    <xf numFmtId="0" fontId="12" fillId="2" borderId="23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 wrapText="1"/>
    </xf>
    <xf numFmtId="0" fontId="5" fillId="3" borderId="15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>
      <alignment horizontal="left"/>
    </xf>
    <xf numFmtId="0" fontId="5" fillId="3" borderId="14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left"/>
    </xf>
    <xf numFmtId="0" fontId="5" fillId="3" borderId="16" xfId="0" applyFont="1" applyFill="1" applyBorder="1" applyAlignment="1">
      <alignment horizontal="left"/>
    </xf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5" fillId="3" borderId="14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5" fillId="0" borderId="19" xfId="0" applyFont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7" fillId="3" borderId="12" xfId="0" applyFont="1" applyFill="1" applyBorder="1" applyAlignment="1">
      <alignment horizontal="right"/>
    </xf>
    <xf numFmtId="0" fontId="7" fillId="3" borderId="15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right"/>
    </xf>
    <xf numFmtId="0" fontId="8" fillId="3" borderId="12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left"/>
    </xf>
    <xf numFmtId="0" fontId="12" fillId="2" borderId="15" xfId="0" applyFont="1" applyFill="1" applyBorder="1" applyAlignment="1">
      <alignment horizontal="left"/>
    </xf>
    <xf numFmtId="0" fontId="12" fillId="2" borderId="16" xfId="0" applyFont="1" applyFill="1" applyBorder="1" applyAlignment="1">
      <alignment horizontal="left"/>
    </xf>
    <xf numFmtId="0" fontId="11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3" borderId="12" xfId="0" applyFont="1" applyFill="1" applyBorder="1" applyAlignment="1">
      <alignment horizontal="right"/>
    </xf>
    <xf numFmtId="0" fontId="11" fillId="3" borderId="15" xfId="0" applyFont="1" applyFill="1" applyBorder="1" applyAlignment="1">
      <alignment horizontal="right"/>
    </xf>
    <xf numFmtId="0" fontId="11" fillId="3" borderId="13" xfId="0" applyFont="1" applyFill="1" applyBorder="1" applyAlignment="1">
      <alignment horizontal="right"/>
    </xf>
    <xf numFmtId="0" fontId="6" fillId="3" borderId="12" xfId="0" applyFont="1" applyFill="1" applyBorder="1" applyAlignment="1">
      <alignment horizontal="left"/>
    </xf>
    <xf numFmtId="0" fontId="6" fillId="3" borderId="15" xfId="0" applyFont="1" applyFill="1" applyBorder="1" applyAlignment="1">
      <alignment horizontal="left"/>
    </xf>
    <xf numFmtId="0" fontId="6" fillId="3" borderId="16" xfId="0" applyFont="1" applyFill="1" applyBorder="1" applyAlignment="1">
      <alignment horizontal="left"/>
    </xf>
    <xf numFmtId="0" fontId="6" fillId="3" borderId="24" xfId="0" applyFont="1" applyFill="1" applyBorder="1" applyAlignment="1">
      <alignment horizontal="left" wrapText="1"/>
    </xf>
    <xf numFmtId="0" fontId="6" fillId="3" borderId="25" xfId="0" applyFont="1" applyFill="1" applyBorder="1" applyAlignment="1">
      <alignment horizontal="left"/>
    </xf>
    <xf numFmtId="0" fontId="6" fillId="3" borderId="26" xfId="0" applyFont="1" applyFill="1" applyBorder="1" applyAlignment="1">
      <alignment horizontal="left"/>
    </xf>
    <xf numFmtId="4" fontId="13" fillId="4" borderId="18" xfId="0" applyNumberFormat="1" applyFont="1" applyFill="1" applyBorder="1" applyAlignment="1">
      <alignment horizontal="center" vertical="center" wrapText="1"/>
    </xf>
    <xf numFmtId="2" fontId="14" fillId="0" borderId="18" xfId="0" applyNumberFormat="1" applyFont="1" applyFill="1" applyBorder="1" applyAlignment="1">
      <alignment horizontal="right"/>
    </xf>
    <xf numFmtId="2" fontId="15" fillId="0" borderId="18" xfId="0" applyNumberFormat="1" applyFont="1" applyFill="1" applyBorder="1" applyAlignment="1">
      <alignment horizontal="right"/>
    </xf>
    <xf numFmtId="2" fontId="15" fillId="0" borderId="18" xfId="0" applyNumberFormat="1" applyFont="1" applyFill="1" applyBorder="1"/>
  </cellXfs>
  <cellStyles count="4">
    <cellStyle name="Normal" xfId="0" builtinId="0"/>
    <cellStyle name="Normal 2" xfId="2"/>
    <cellStyle name="Porcentaje" xfId="1" builtinId="5"/>
    <cellStyle name="Porcentaj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T56"/>
  <sheetViews>
    <sheetView topLeftCell="A41" workbookViewId="0">
      <selection activeCell="I44" sqref="I44"/>
    </sheetView>
  </sheetViews>
  <sheetFormatPr baseColWidth="10" defaultRowHeight="15" x14ac:dyDescent="0.25"/>
  <cols>
    <col min="1" max="1" width="5" customWidth="1"/>
    <col min="2" max="2" width="39.7109375" customWidth="1"/>
    <col min="4" max="4" width="11.7109375" customWidth="1"/>
    <col min="5" max="5" width="11" customWidth="1"/>
    <col min="8" max="8" width="11.7109375" bestFit="1" customWidth="1"/>
    <col min="15" max="15" width="14.7109375" customWidth="1"/>
    <col min="19" max="19" width="11.7109375" bestFit="1" customWidth="1"/>
  </cols>
  <sheetData>
    <row r="1" spans="1:20" ht="15.75" thickBot="1" x14ac:dyDescent="0.3"/>
    <row r="2" spans="1:20" x14ac:dyDescent="0.25">
      <c r="A2" s="59" t="s">
        <v>0</v>
      </c>
      <c r="B2" s="60"/>
      <c r="C2" s="60"/>
      <c r="D2" s="60"/>
      <c r="E2" s="60"/>
      <c r="F2" s="61"/>
    </row>
    <row r="3" spans="1:20" x14ac:dyDescent="0.25">
      <c r="A3" s="62" t="s">
        <v>1</v>
      </c>
      <c r="B3" s="63"/>
      <c r="C3" s="63"/>
      <c r="D3" s="63"/>
      <c r="E3" s="63"/>
      <c r="F3" s="64"/>
    </row>
    <row r="4" spans="1:20" ht="3.6" customHeight="1" thickBot="1" x14ac:dyDescent="0.3">
      <c r="A4" s="1"/>
      <c r="B4" s="2"/>
      <c r="C4" s="2"/>
      <c r="D4" s="2"/>
      <c r="E4" s="2"/>
      <c r="F4" s="3"/>
    </row>
    <row r="5" spans="1:20" x14ac:dyDescent="0.25">
      <c r="A5" s="65" t="s">
        <v>2</v>
      </c>
      <c r="B5" s="66"/>
      <c r="C5" s="66"/>
      <c r="D5" s="66"/>
      <c r="E5" s="66"/>
      <c r="F5" s="67"/>
    </row>
    <row r="6" spans="1:20" ht="26.65" customHeight="1" x14ac:dyDescent="0.25">
      <c r="A6" s="54" t="s">
        <v>3</v>
      </c>
      <c r="B6" s="55"/>
      <c r="C6" s="68" t="s">
        <v>69</v>
      </c>
      <c r="D6" s="69"/>
      <c r="E6" s="69"/>
      <c r="F6" s="70"/>
    </row>
    <row r="7" spans="1:20" ht="23.65" customHeight="1" x14ac:dyDescent="0.25">
      <c r="A7" s="54" t="s">
        <v>4</v>
      </c>
      <c r="B7" s="55"/>
      <c r="C7" s="56" t="s">
        <v>49</v>
      </c>
      <c r="D7" s="57"/>
      <c r="E7" s="58"/>
      <c r="F7" s="4"/>
    </row>
    <row r="8" spans="1:20" x14ac:dyDescent="0.25">
      <c r="A8" s="71" t="s">
        <v>5</v>
      </c>
      <c r="B8" s="72"/>
      <c r="C8" s="73">
        <v>1</v>
      </c>
      <c r="D8" s="74"/>
      <c r="E8" s="5"/>
      <c r="F8" s="4"/>
    </row>
    <row r="9" spans="1:20" x14ac:dyDescent="0.25">
      <c r="A9" s="71" t="s">
        <v>6</v>
      </c>
      <c r="B9" s="72"/>
      <c r="C9" s="73" t="s">
        <v>7</v>
      </c>
      <c r="D9" s="74"/>
      <c r="E9" s="5"/>
      <c r="F9" s="4"/>
    </row>
    <row r="10" spans="1:20" x14ac:dyDescent="0.25">
      <c r="A10" s="75" t="s">
        <v>8</v>
      </c>
      <c r="B10" s="76"/>
      <c r="C10" s="73" t="s">
        <v>9</v>
      </c>
      <c r="D10" s="74"/>
      <c r="E10" s="6"/>
      <c r="F10" s="7"/>
    </row>
    <row r="11" spans="1:20" x14ac:dyDescent="0.25">
      <c r="A11" s="49" t="s">
        <v>10</v>
      </c>
      <c r="B11" s="50"/>
      <c r="C11" s="50"/>
      <c r="D11" s="50"/>
      <c r="E11" s="50"/>
      <c r="F11" s="51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ht="36" x14ac:dyDescent="0.25">
      <c r="A12" s="52" t="s">
        <v>11</v>
      </c>
      <c r="B12" s="53"/>
      <c r="C12" s="17" t="s">
        <v>12</v>
      </c>
      <c r="D12" s="17" t="s">
        <v>13</v>
      </c>
      <c r="E12" s="18" t="s">
        <v>14</v>
      </c>
      <c r="F12" s="19" t="s">
        <v>15</v>
      </c>
      <c r="H12" s="5"/>
      <c r="I12" s="5"/>
      <c r="J12" s="33"/>
      <c r="K12" s="33"/>
      <c r="L12" s="33"/>
      <c r="M12" s="33"/>
      <c r="N12" s="33"/>
      <c r="O12" s="33"/>
      <c r="P12" s="30"/>
      <c r="Q12" s="30"/>
      <c r="R12" s="30"/>
      <c r="S12" s="31"/>
      <c r="T12" s="5"/>
    </row>
    <row r="13" spans="1:20" x14ac:dyDescent="0.25">
      <c r="A13" s="14">
        <v>1</v>
      </c>
      <c r="B13" s="10" t="s">
        <v>40</v>
      </c>
      <c r="C13" s="11" t="s">
        <v>41</v>
      </c>
      <c r="D13" s="34">
        <v>750</v>
      </c>
      <c r="E13" s="12">
        <v>90</v>
      </c>
      <c r="F13" s="13">
        <f>ROUND(D13*E13,2)</f>
        <v>67500</v>
      </c>
      <c r="H13" s="5"/>
      <c r="I13" s="5"/>
      <c r="J13" s="35"/>
      <c r="K13" s="35"/>
      <c r="L13" s="35"/>
      <c r="M13" s="35"/>
      <c r="N13" s="35"/>
      <c r="O13" s="35"/>
      <c r="P13" s="26"/>
      <c r="Q13" s="26"/>
      <c r="R13" s="32"/>
      <c r="S13" s="32"/>
      <c r="T13" s="5"/>
    </row>
    <row r="14" spans="1:20" x14ac:dyDescent="0.25">
      <c r="A14" s="14">
        <v>2</v>
      </c>
      <c r="B14" s="10"/>
      <c r="C14" s="11"/>
      <c r="D14" s="11"/>
      <c r="E14" s="12"/>
      <c r="F14" s="13"/>
      <c r="H14" s="5"/>
      <c r="I14" s="5"/>
      <c r="J14" s="35"/>
      <c r="K14" s="35"/>
      <c r="L14" s="35"/>
      <c r="M14" s="35"/>
      <c r="N14" s="35"/>
      <c r="O14" s="35"/>
      <c r="P14" s="26"/>
      <c r="Q14" s="26"/>
      <c r="R14" s="32"/>
      <c r="S14" s="32"/>
      <c r="T14" s="5"/>
    </row>
    <row r="15" spans="1:20" x14ac:dyDescent="0.25">
      <c r="A15" s="14">
        <v>3</v>
      </c>
      <c r="B15" s="10"/>
      <c r="C15" s="11"/>
      <c r="D15" s="11"/>
      <c r="E15" s="12"/>
      <c r="F15" s="13"/>
      <c r="H15" s="5"/>
      <c r="I15" s="5"/>
      <c r="J15" s="35"/>
      <c r="K15" s="35"/>
      <c r="L15" s="35"/>
      <c r="M15" s="35"/>
      <c r="N15" s="35"/>
      <c r="O15" s="35"/>
      <c r="P15" s="26"/>
      <c r="Q15" s="26"/>
      <c r="R15" s="32"/>
      <c r="S15" s="32"/>
      <c r="T15" s="5"/>
    </row>
    <row r="16" spans="1:20" x14ac:dyDescent="0.25">
      <c r="A16" s="14">
        <f>+A15+1</f>
        <v>4</v>
      </c>
      <c r="B16" s="10"/>
      <c r="C16" s="11"/>
      <c r="D16" s="11"/>
      <c r="E16" s="12"/>
      <c r="F16" s="13"/>
      <c r="H16" s="5"/>
      <c r="I16" s="5"/>
      <c r="J16" s="35"/>
      <c r="K16" s="35"/>
      <c r="L16" s="35"/>
      <c r="M16" s="35"/>
      <c r="N16" s="35"/>
      <c r="O16" s="35"/>
      <c r="P16" s="26"/>
      <c r="Q16" s="26"/>
      <c r="R16" s="32"/>
      <c r="S16" s="32"/>
      <c r="T16" s="5"/>
    </row>
    <row r="17" spans="1:20" x14ac:dyDescent="0.25">
      <c r="A17" s="14">
        <f>+A16+1</f>
        <v>5</v>
      </c>
      <c r="B17" s="10"/>
      <c r="C17" s="11"/>
      <c r="D17" s="11"/>
      <c r="E17" s="12"/>
      <c r="F17" s="13"/>
      <c r="H17" s="5"/>
      <c r="I17" s="5"/>
      <c r="J17" s="35"/>
      <c r="K17" s="35"/>
      <c r="L17" s="35"/>
      <c r="M17" s="35"/>
      <c r="N17" s="35"/>
      <c r="O17" s="35"/>
      <c r="P17" s="26"/>
      <c r="Q17" s="26"/>
      <c r="R17" s="32"/>
      <c r="S17" s="32"/>
      <c r="T17" s="5"/>
    </row>
    <row r="18" spans="1:20" x14ac:dyDescent="0.25">
      <c r="A18" s="14">
        <f>+A17+1</f>
        <v>6</v>
      </c>
      <c r="B18" s="10"/>
      <c r="C18" s="11"/>
      <c r="D18" s="11"/>
      <c r="E18" s="12"/>
      <c r="F18" s="13"/>
      <c r="H18" s="5"/>
      <c r="I18" s="5"/>
      <c r="J18" s="79"/>
      <c r="K18" s="79"/>
      <c r="L18" s="79"/>
      <c r="M18" s="79"/>
      <c r="N18" s="79"/>
      <c r="O18" s="79"/>
      <c r="P18" s="26"/>
      <c r="Q18" s="26"/>
      <c r="R18" s="32"/>
      <c r="S18" s="32"/>
      <c r="T18" s="5"/>
    </row>
    <row r="19" spans="1:20" x14ac:dyDescent="0.25">
      <c r="A19" s="80" t="s">
        <v>16</v>
      </c>
      <c r="B19" s="81"/>
      <c r="C19" s="81"/>
      <c r="D19" s="81"/>
      <c r="E19" s="82"/>
      <c r="F19" s="15">
        <f>ROUND((F13+F14+F15+F16+F17+F18),2)</f>
        <v>67500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0" x14ac:dyDescent="0.25">
      <c r="A20" s="49" t="s">
        <v>17</v>
      </c>
      <c r="B20" s="50"/>
      <c r="C20" s="50"/>
      <c r="D20" s="50"/>
      <c r="E20" s="50"/>
      <c r="F20" s="51"/>
      <c r="J20" s="8"/>
    </row>
    <row r="21" spans="1:20" ht="36" x14ac:dyDescent="0.25">
      <c r="A21" s="52" t="s">
        <v>11</v>
      </c>
      <c r="B21" s="53"/>
      <c r="C21" s="17" t="s">
        <v>12</v>
      </c>
      <c r="D21" s="17" t="s">
        <v>13</v>
      </c>
      <c r="E21" s="18" t="s">
        <v>14</v>
      </c>
      <c r="F21" s="19" t="s">
        <v>15</v>
      </c>
    </row>
    <row r="22" spans="1:20" x14ac:dyDescent="0.25">
      <c r="A22" s="14">
        <v>1</v>
      </c>
      <c r="B22" s="10" t="s">
        <v>42</v>
      </c>
      <c r="C22" s="11" t="s">
        <v>45</v>
      </c>
      <c r="D22" s="23">
        <v>1</v>
      </c>
      <c r="E22" s="12">
        <v>8500</v>
      </c>
      <c r="F22" s="13">
        <f>D22*E22</f>
        <v>8500</v>
      </c>
    </row>
    <row r="23" spans="1:20" x14ac:dyDescent="0.25">
      <c r="A23" s="14">
        <v>2</v>
      </c>
      <c r="B23" s="10" t="s">
        <v>47</v>
      </c>
      <c r="C23" s="11" t="s">
        <v>23</v>
      </c>
      <c r="D23" s="23">
        <v>120</v>
      </c>
      <c r="E23" s="12">
        <v>60.9</v>
      </c>
      <c r="F23" s="13">
        <f>D23*E23</f>
        <v>7308</v>
      </c>
    </row>
    <row r="24" spans="1:20" x14ac:dyDescent="0.25">
      <c r="A24" s="14">
        <v>3</v>
      </c>
      <c r="B24" s="10" t="s">
        <v>48</v>
      </c>
      <c r="C24" s="11" t="s">
        <v>23</v>
      </c>
      <c r="D24" s="23">
        <v>600</v>
      </c>
      <c r="E24" s="12">
        <v>43.5</v>
      </c>
      <c r="F24" s="13">
        <f>D24*E24</f>
        <v>26100</v>
      </c>
    </row>
    <row r="25" spans="1:20" x14ac:dyDescent="0.25">
      <c r="A25" s="14">
        <v>4</v>
      </c>
      <c r="B25" s="10"/>
      <c r="C25" s="10"/>
      <c r="D25" s="22"/>
      <c r="E25" s="12"/>
      <c r="F25" s="13">
        <f>D25*E25</f>
        <v>0</v>
      </c>
    </row>
    <row r="26" spans="1:20" x14ac:dyDescent="0.25">
      <c r="A26" s="14">
        <v>5</v>
      </c>
      <c r="B26" s="10"/>
      <c r="C26" s="10"/>
      <c r="D26" s="22"/>
      <c r="E26" s="12"/>
      <c r="F26" s="13">
        <f>D26*E26</f>
        <v>0</v>
      </c>
    </row>
    <row r="27" spans="1:20" x14ac:dyDescent="0.25">
      <c r="A27" s="80" t="s">
        <v>18</v>
      </c>
      <c r="B27" s="81"/>
      <c r="C27" s="81"/>
      <c r="D27" s="81"/>
      <c r="E27" s="82"/>
      <c r="F27" s="15">
        <f>ROUND((F22+F23+F24+F25+F26),2)</f>
        <v>41908</v>
      </c>
    </row>
    <row r="28" spans="1:20" x14ac:dyDescent="0.25">
      <c r="A28" s="77" t="s">
        <v>19</v>
      </c>
      <c r="B28" s="78"/>
      <c r="C28" s="78"/>
      <c r="D28" s="78"/>
      <c r="E28" s="16">
        <v>0.65</v>
      </c>
      <c r="F28" s="13">
        <f>ROUND(F27*E28,2)</f>
        <v>27240.2</v>
      </c>
    </row>
    <row r="29" spans="1:20" x14ac:dyDescent="0.25">
      <c r="A29" s="77" t="s">
        <v>20</v>
      </c>
      <c r="B29" s="78"/>
      <c r="C29" s="78"/>
      <c r="D29" s="78"/>
      <c r="E29" s="16">
        <v>0.13</v>
      </c>
      <c r="F29" s="13">
        <f>ROUND(F27*E29,2)</f>
        <v>5448.04</v>
      </c>
    </row>
    <row r="30" spans="1:20" x14ac:dyDescent="0.25">
      <c r="A30" s="80" t="s">
        <v>21</v>
      </c>
      <c r="B30" s="81"/>
      <c r="C30" s="81"/>
      <c r="D30" s="81"/>
      <c r="E30" s="82"/>
      <c r="F30" s="15">
        <f>ROUND((F27+F28+F29),2)</f>
        <v>74596.240000000005</v>
      </c>
    </row>
    <row r="31" spans="1:20" x14ac:dyDescent="0.25">
      <c r="A31" s="49" t="s">
        <v>22</v>
      </c>
      <c r="B31" s="50"/>
      <c r="C31" s="50"/>
      <c r="D31" s="50"/>
      <c r="E31" s="50"/>
      <c r="F31" s="51"/>
    </row>
    <row r="32" spans="1:20" ht="36" x14ac:dyDescent="0.25">
      <c r="A32" s="52" t="s">
        <v>11</v>
      </c>
      <c r="B32" s="53"/>
      <c r="C32" s="17" t="s">
        <v>12</v>
      </c>
      <c r="D32" s="17" t="s">
        <v>13</v>
      </c>
      <c r="E32" s="18" t="s">
        <v>14</v>
      </c>
      <c r="F32" s="19" t="s">
        <v>15</v>
      </c>
      <c r="K32" s="25"/>
      <c r="L32" s="26"/>
      <c r="M32" s="27"/>
      <c r="N32" s="28"/>
    </row>
    <row r="33" spans="1:14" x14ac:dyDescent="0.25">
      <c r="A33" s="14">
        <v>1</v>
      </c>
      <c r="B33" s="10" t="s">
        <v>43</v>
      </c>
      <c r="C33" s="11" t="s">
        <v>45</v>
      </c>
      <c r="D33" s="24">
        <v>1</v>
      </c>
      <c r="E33" s="12">
        <v>4500</v>
      </c>
      <c r="F33" s="13">
        <f>+E33*D33</f>
        <v>4500</v>
      </c>
      <c r="K33" s="25"/>
      <c r="L33" s="26"/>
      <c r="M33" s="29"/>
      <c r="N33" s="28"/>
    </row>
    <row r="34" spans="1:14" x14ac:dyDescent="0.25">
      <c r="A34" s="14">
        <v>2</v>
      </c>
      <c r="B34" s="10" t="s">
        <v>44</v>
      </c>
      <c r="C34" s="11" t="s">
        <v>23</v>
      </c>
      <c r="D34" s="24">
        <v>35</v>
      </c>
      <c r="E34" s="12">
        <v>603.74</v>
      </c>
      <c r="F34" s="13">
        <f>+E34*D34</f>
        <v>21130.9</v>
      </c>
      <c r="K34" s="25"/>
      <c r="L34" s="26"/>
      <c r="M34" s="29"/>
      <c r="N34" s="28"/>
    </row>
    <row r="35" spans="1:14" x14ac:dyDescent="0.25">
      <c r="A35" s="14">
        <v>3</v>
      </c>
      <c r="B35" s="10" t="s">
        <v>46</v>
      </c>
      <c r="C35" s="11" t="s">
        <v>23</v>
      </c>
      <c r="D35" s="24">
        <v>16</v>
      </c>
      <c r="E35" s="10">
        <v>524.23</v>
      </c>
      <c r="F35" s="13">
        <f>+E35*D35</f>
        <v>8387.68</v>
      </c>
      <c r="K35" s="25"/>
      <c r="L35" s="26"/>
      <c r="M35" s="27"/>
      <c r="N35" s="28"/>
    </row>
    <row r="36" spans="1:14" x14ac:dyDescent="0.25">
      <c r="A36" s="14">
        <v>4</v>
      </c>
      <c r="B36" s="10"/>
      <c r="C36" s="10"/>
      <c r="D36" s="22"/>
      <c r="E36" s="10"/>
      <c r="F36" s="13">
        <f>M35*N35</f>
        <v>0</v>
      </c>
      <c r="K36" s="25"/>
      <c r="L36" s="26"/>
      <c r="M36" s="27"/>
      <c r="N36" s="28"/>
    </row>
    <row r="37" spans="1:14" x14ac:dyDescent="0.25">
      <c r="A37" s="14">
        <v>5</v>
      </c>
      <c r="B37" s="10"/>
      <c r="C37" s="10"/>
      <c r="D37" s="22"/>
      <c r="E37" s="10"/>
      <c r="F37" s="13">
        <f>M36*N36</f>
        <v>0</v>
      </c>
      <c r="K37" s="25"/>
      <c r="L37" s="26"/>
      <c r="M37" s="27"/>
      <c r="N37" s="28"/>
    </row>
    <row r="38" spans="1:14" x14ac:dyDescent="0.25">
      <c r="A38" s="14">
        <v>6</v>
      </c>
      <c r="B38" s="10"/>
      <c r="C38" s="10"/>
      <c r="D38" s="22"/>
      <c r="E38" s="10"/>
      <c r="F38" s="13">
        <f>M37*N37</f>
        <v>0</v>
      </c>
    </row>
    <row r="39" spans="1:14" x14ac:dyDescent="0.25">
      <c r="A39" s="77" t="s">
        <v>24</v>
      </c>
      <c r="B39" s="78"/>
      <c r="C39" s="78"/>
      <c r="D39" s="78"/>
      <c r="E39" s="16">
        <v>0.05</v>
      </c>
      <c r="F39" s="13">
        <f>ROUND(F30*E39,2)</f>
        <v>3729.81</v>
      </c>
    </row>
    <row r="40" spans="1:14" x14ac:dyDescent="0.25">
      <c r="A40" s="80" t="s">
        <v>25</v>
      </c>
      <c r="B40" s="81"/>
      <c r="C40" s="81"/>
      <c r="D40" s="81"/>
      <c r="E40" s="82"/>
      <c r="F40" s="15">
        <f>ROUND((F33+F34+F35+F36+F38+F39),2)</f>
        <v>37748.39</v>
      </c>
    </row>
    <row r="41" spans="1:14" x14ac:dyDescent="0.25">
      <c r="A41" s="86" t="s">
        <v>26</v>
      </c>
      <c r="B41" s="87"/>
      <c r="C41" s="87"/>
      <c r="D41" s="87"/>
      <c r="E41" s="87"/>
      <c r="F41" s="88"/>
    </row>
    <row r="42" spans="1:14" ht="24" x14ac:dyDescent="0.25">
      <c r="A42" s="83"/>
      <c r="B42" s="84"/>
      <c r="C42" s="84"/>
      <c r="D42" s="84"/>
      <c r="E42" s="85"/>
      <c r="F42" s="19" t="s">
        <v>15</v>
      </c>
    </row>
    <row r="43" spans="1:14" x14ac:dyDescent="0.25">
      <c r="A43" s="14" t="s">
        <v>27</v>
      </c>
      <c r="B43" s="89" t="s">
        <v>28</v>
      </c>
      <c r="C43" s="90"/>
      <c r="D43" s="91"/>
      <c r="E43" s="20">
        <v>0.3</v>
      </c>
      <c r="F43" s="13">
        <f>ROUND((F19+F30+F40)*E43,2)</f>
        <v>53953.39</v>
      </c>
    </row>
    <row r="44" spans="1:14" x14ac:dyDescent="0.25">
      <c r="A44" s="80" t="s">
        <v>29</v>
      </c>
      <c r="B44" s="81"/>
      <c r="C44" s="81"/>
      <c r="D44" s="81"/>
      <c r="E44" s="82"/>
      <c r="F44" s="15">
        <f>ROUND(F43,2)</f>
        <v>53953.39</v>
      </c>
    </row>
    <row r="45" spans="1:14" x14ac:dyDescent="0.25">
      <c r="A45" s="86" t="s">
        <v>30</v>
      </c>
      <c r="B45" s="87"/>
      <c r="C45" s="87"/>
      <c r="D45" s="87"/>
      <c r="E45" s="87"/>
      <c r="F45" s="88"/>
    </row>
    <row r="46" spans="1:14" ht="24" x14ac:dyDescent="0.25">
      <c r="A46" s="83"/>
      <c r="B46" s="84"/>
      <c r="C46" s="84"/>
      <c r="D46" s="84"/>
      <c r="E46" s="85"/>
      <c r="F46" s="19" t="s">
        <v>15</v>
      </c>
    </row>
    <row r="47" spans="1:14" x14ac:dyDescent="0.25">
      <c r="A47" s="14" t="s">
        <v>27</v>
      </c>
      <c r="B47" s="89" t="s">
        <v>31</v>
      </c>
      <c r="C47" s="90"/>
      <c r="D47" s="91"/>
      <c r="E47" s="20">
        <v>0.12</v>
      </c>
      <c r="F47" s="13">
        <f>ROUND((F19+F30+F40+F44)*E47,2)</f>
        <v>28055.759999999998</v>
      </c>
    </row>
    <row r="48" spans="1:14" x14ac:dyDescent="0.25">
      <c r="A48" s="80" t="s">
        <v>32</v>
      </c>
      <c r="B48" s="81"/>
      <c r="C48" s="81"/>
      <c r="D48" s="81"/>
      <c r="E48" s="82"/>
      <c r="F48" s="15">
        <f>ROUND(F47,2)</f>
        <v>28055.759999999998</v>
      </c>
    </row>
    <row r="49" spans="1:9" x14ac:dyDescent="0.25">
      <c r="A49" s="86" t="s">
        <v>33</v>
      </c>
      <c r="B49" s="87"/>
      <c r="C49" s="87"/>
      <c r="D49" s="87"/>
      <c r="E49" s="87"/>
      <c r="F49" s="88"/>
    </row>
    <row r="50" spans="1:9" ht="24" x14ac:dyDescent="0.25">
      <c r="A50" s="83"/>
      <c r="B50" s="84"/>
      <c r="C50" s="84"/>
      <c r="D50" s="84"/>
      <c r="E50" s="85"/>
      <c r="F50" s="19" t="s">
        <v>15</v>
      </c>
    </row>
    <row r="51" spans="1:9" x14ac:dyDescent="0.25">
      <c r="A51" s="14" t="s">
        <v>27</v>
      </c>
      <c r="B51" s="89" t="s">
        <v>34</v>
      </c>
      <c r="C51" s="90"/>
      <c r="D51" s="91"/>
      <c r="E51" s="20">
        <v>0.03</v>
      </c>
      <c r="F51" s="13">
        <f>ROUND((F19+F30+F40+F44+F48)*E51,2)</f>
        <v>7855.61</v>
      </c>
    </row>
    <row r="52" spans="1:9" x14ac:dyDescent="0.25">
      <c r="A52" s="80" t="s">
        <v>35</v>
      </c>
      <c r="B52" s="81"/>
      <c r="C52" s="81"/>
      <c r="D52" s="81"/>
      <c r="E52" s="82"/>
      <c r="F52" s="15">
        <f>ROUND(F51,2)</f>
        <v>7855.61</v>
      </c>
    </row>
    <row r="53" spans="1:9" x14ac:dyDescent="0.25">
      <c r="A53" s="92" t="s">
        <v>36</v>
      </c>
      <c r="B53" s="93"/>
      <c r="C53" s="93"/>
      <c r="D53" s="93"/>
      <c r="E53" s="94"/>
      <c r="F53" s="13">
        <f>ROUND((F19+F30+F40+F44+F48+F52),2)</f>
        <v>269709.39</v>
      </c>
    </row>
    <row r="54" spans="1:9" x14ac:dyDescent="0.25">
      <c r="A54" s="80" t="s">
        <v>37</v>
      </c>
      <c r="B54" s="81"/>
      <c r="C54" s="81"/>
      <c r="D54" s="81"/>
      <c r="E54" s="82"/>
      <c r="F54" s="21">
        <f>ROUND(F53,2)</f>
        <v>269709.39</v>
      </c>
      <c r="H54" s="9"/>
      <c r="I54" s="9"/>
    </row>
    <row r="55" spans="1:9" x14ac:dyDescent="0.25">
      <c r="A55" s="95" t="s">
        <v>38</v>
      </c>
      <c r="B55" s="96"/>
      <c r="C55" s="96"/>
      <c r="D55" s="96"/>
      <c r="E55" s="96"/>
      <c r="F55" s="97"/>
    </row>
    <row r="56" spans="1:9" ht="24" customHeight="1" thickBot="1" x14ac:dyDescent="0.3">
      <c r="A56" s="98" t="s">
        <v>39</v>
      </c>
      <c r="B56" s="99"/>
      <c r="C56" s="99"/>
      <c r="D56" s="99"/>
      <c r="E56" s="99"/>
      <c r="F56" s="100"/>
    </row>
  </sheetData>
  <mergeCells count="43">
    <mergeCell ref="A53:E53"/>
    <mergeCell ref="A54:E54"/>
    <mergeCell ref="A55:F55"/>
    <mergeCell ref="A56:F56"/>
    <mergeCell ref="B47:D47"/>
    <mergeCell ref="A48:E48"/>
    <mergeCell ref="A49:F49"/>
    <mergeCell ref="A50:E50"/>
    <mergeCell ref="B51:D51"/>
    <mergeCell ref="A52:E52"/>
    <mergeCell ref="A46:E46"/>
    <mergeCell ref="A29:D29"/>
    <mergeCell ref="A30:E30"/>
    <mergeCell ref="A31:F31"/>
    <mergeCell ref="A32:B32"/>
    <mergeCell ref="A39:D39"/>
    <mergeCell ref="A40:E40"/>
    <mergeCell ref="A41:F41"/>
    <mergeCell ref="A42:E42"/>
    <mergeCell ref="B43:D43"/>
    <mergeCell ref="A44:E44"/>
    <mergeCell ref="A45:F45"/>
    <mergeCell ref="A28:D28"/>
    <mergeCell ref="J18:O18"/>
    <mergeCell ref="A19:E19"/>
    <mergeCell ref="A20:F20"/>
    <mergeCell ref="A21:B21"/>
    <mergeCell ref="A27:E27"/>
    <mergeCell ref="A11:F11"/>
    <mergeCell ref="A12:B12"/>
    <mergeCell ref="A7:B7"/>
    <mergeCell ref="C7:E7"/>
    <mergeCell ref="A2:F2"/>
    <mergeCell ref="A3:F3"/>
    <mergeCell ref="A5:F5"/>
    <mergeCell ref="A6:B6"/>
    <mergeCell ref="C6:F6"/>
    <mergeCell ref="A8:B8"/>
    <mergeCell ref="C8:D8"/>
    <mergeCell ref="A9:B9"/>
    <mergeCell ref="C9:D9"/>
    <mergeCell ref="A10:B10"/>
    <mergeCell ref="C10:D10"/>
  </mergeCells>
  <printOptions horizontalCentered="1"/>
  <pageMargins left="0.70866141732283472" right="0.70866141732283472" top="0.74803149606299213" bottom="1.5748031496062993" header="0.31496062992125984" footer="0.31496062992125984"/>
  <pageSetup scale="67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tabSelected="1" zoomScale="145" zoomScaleNormal="145" workbookViewId="0">
      <selection activeCell="D36" sqref="D36"/>
    </sheetView>
  </sheetViews>
  <sheetFormatPr baseColWidth="10" defaultColWidth="11.5703125" defaultRowHeight="11.25" x14ac:dyDescent="0.2"/>
  <cols>
    <col min="1" max="1" width="5.7109375" style="40" bestFit="1" customWidth="1"/>
    <col min="2" max="2" width="34" style="40" customWidth="1"/>
    <col min="3" max="3" width="6.28515625" style="43" customWidth="1"/>
    <col min="4" max="4" width="8.28515625" style="44" customWidth="1"/>
    <col min="5" max="16384" width="11.5703125" style="40"/>
  </cols>
  <sheetData>
    <row r="1" spans="1:4" s="39" customFormat="1" ht="27.6" customHeight="1" x14ac:dyDescent="0.2">
      <c r="A1" s="101" t="s">
        <v>85</v>
      </c>
      <c r="B1" s="101"/>
      <c r="C1" s="101"/>
      <c r="D1" s="101"/>
    </row>
    <row r="2" spans="1:4" s="39" customFormat="1" ht="13.15" customHeight="1" x14ac:dyDescent="0.2">
      <c r="A2" s="101" t="s">
        <v>50</v>
      </c>
      <c r="B2" s="101"/>
      <c r="C2" s="101"/>
      <c r="D2" s="101"/>
    </row>
    <row r="3" spans="1:4" s="39" customFormat="1" ht="31.9" customHeight="1" x14ac:dyDescent="0.2">
      <c r="A3" s="48" t="s">
        <v>80</v>
      </c>
      <c r="B3" s="48" t="s">
        <v>81</v>
      </c>
      <c r="C3" s="48" t="s">
        <v>12</v>
      </c>
      <c r="D3" s="48" t="s">
        <v>13</v>
      </c>
    </row>
    <row r="4" spans="1:4" ht="13.5" customHeight="1" x14ac:dyDescent="0.2">
      <c r="A4" s="45" t="s">
        <v>64</v>
      </c>
      <c r="B4" s="45"/>
      <c r="C4" s="45"/>
      <c r="D4" s="45"/>
    </row>
    <row r="5" spans="1:4" ht="13.5" customHeight="1" x14ac:dyDescent="0.2">
      <c r="A5" s="38">
        <v>1</v>
      </c>
      <c r="B5" s="36" t="s">
        <v>60</v>
      </c>
      <c r="C5" s="37" t="s">
        <v>51</v>
      </c>
      <c r="D5" s="102">
        <v>1</v>
      </c>
    </row>
    <row r="6" spans="1:4" ht="13.5" customHeight="1" x14ac:dyDescent="0.2">
      <c r="A6" s="38">
        <f>1+A5</f>
        <v>2</v>
      </c>
      <c r="B6" s="36" t="s">
        <v>61</v>
      </c>
      <c r="C6" s="37" t="s">
        <v>51</v>
      </c>
      <c r="D6" s="102">
        <v>1</v>
      </c>
    </row>
    <row r="7" spans="1:4" ht="13.5" customHeight="1" x14ac:dyDescent="0.2">
      <c r="A7" s="38">
        <f>1+A6</f>
        <v>3</v>
      </c>
      <c r="B7" s="36" t="s">
        <v>70</v>
      </c>
      <c r="C7" s="37" t="s">
        <v>51</v>
      </c>
      <c r="D7" s="102">
        <v>1</v>
      </c>
    </row>
    <row r="8" spans="1:4" ht="13.5" customHeight="1" x14ac:dyDescent="0.2">
      <c r="A8" s="38">
        <f>1+A7</f>
        <v>4</v>
      </c>
      <c r="B8" s="41" t="s">
        <v>68</v>
      </c>
      <c r="C8" s="37" t="s">
        <v>57</v>
      </c>
      <c r="D8" s="102">
        <v>8</v>
      </c>
    </row>
    <row r="9" spans="1:4" ht="13.5" customHeight="1" x14ac:dyDescent="0.2">
      <c r="A9" s="45" t="s">
        <v>84</v>
      </c>
      <c r="B9" s="45"/>
      <c r="C9" s="45"/>
      <c r="D9" s="46"/>
    </row>
    <row r="10" spans="1:4" ht="13.5" customHeight="1" x14ac:dyDescent="0.2">
      <c r="A10" s="38">
        <f>1+A8</f>
        <v>5</v>
      </c>
      <c r="B10" s="36" t="s">
        <v>83</v>
      </c>
      <c r="C10" s="37" t="s">
        <v>41</v>
      </c>
      <c r="D10" s="47">
        <v>58000.114999999998</v>
      </c>
    </row>
    <row r="11" spans="1:4" ht="13.5" customHeight="1" x14ac:dyDescent="0.2">
      <c r="A11" s="38">
        <f t="shared" ref="A11:A16" si="0">1+A10</f>
        <v>6</v>
      </c>
      <c r="B11" s="36" t="s">
        <v>62</v>
      </c>
      <c r="C11" s="37" t="s">
        <v>52</v>
      </c>
      <c r="D11" s="103">
        <v>5700</v>
      </c>
    </row>
    <row r="12" spans="1:4" ht="13.5" customHeight="1" x14ac:dyDescent="0.2">
      <c r="A12" s="38">
        <f t="shared" si="0"/>
        <v>7</v>
      </c>
      <c r="B12" s="36" t="s">
        <v>56</v>
      </c>
      <c r="C12" s="37" t="s">
        <v>52</v>
      </c>
      <c r="D12" s="103">
        <v>25186.7</v>
      </c>
    </row>
    <row r="13" spans="1:4" ht="13.5" customHeight="1" x14ac:dyDescent="0.2">
      <c r="A13" s="38">
        <f t="shared" si="0"/>
        <v>8</v>
      </c>
      <c r="B13" s="36" t="s">
        <v>72</v>
      </c>
      <c r="C13" s="37" t="s">
        <v>53</v>
      </c>
      <c r="D13" s="102">
        <v>8</v>
      </c>
    </row>
    <row r="14" spans="1:4" ht="13.5" customHeight="1" x14ac:dyDescent="0.2">
      <c r="A14" s="38">
        <f t="shared" si="0"/>
        <v>9</v>
      </c>
      <c r="B14" s="36" t="s">
        <v>73</v>
      </c>
      <c r="C14" s="37" t="s">
        <v>53</v>
      </c>
      <c r="D14" s="102">
        <f>6*5</f>
        <v>30</v>
      </c>
    </row>
    <row r="15" spans="1:4" ht="13.5" customHeight="1" x14ac:dyDescent="0.2">
      <c r="A15" s="38">
        <f t="shared" si="0"/>
        <v>10</v>
      </c>
      <c r="B15" s="36" t="s">
        <v>74</v>
      </c>
      <c r="C15" s="37" t="s">
        <v>7</v>
      </c>
      <c r="D15" s="102">
        <v>1</v>
      </c>
    </row>
    <row r="16" spans="1:4" ht="13.5" customHeight="1" x14ac:dyDescent="0.2">
      <c r="A16" s="38">
        <f t="shared" si="0"/>
        <v>11</v>
      </c>
      <c r="B16" s="36" t="s">
        <v>55</v>
      </c>
      <c r="C16" s="37" t="s">
        <v>57</v>
      </c>
      <c r="D16" s="102">
        <v>2</v>
      </c>
    </row>
    <row r="17" spans="1:4" ht="13.5" customHeight="1" x14ac:dyDescent="0.2">
      <c r="A17" s="45" t="s">
        <v>63</v>
      </c>
      <c r="B17" s="45"/>
      <c r="C17" s="45"/>
      <c r="D17" s="46"/>
    </row>
    <row r="18" spans="1:4" ht="13.5" customHeight="1" x14ac:dyDescent="0.2">
      <c r="A18" s="38">
        <f>1+A16</f>
        <v>12</v>
      </c>
      <c r="B18" s="36" t="s">
        <v>82</v>
      </c>
      <c r="C18" s="37" t="s">
        <v>41</v>
      </c>
      <c r="D18" s="102">
        <v>20000.28</v>
      </c>
    </row>
    <row r="19" spans="1:4" ht="13.5" customHeight="1" x14ac:dyDescent="0.2">
      <c r="A19" s="38">
        <f>1+A18</f>
        <v>13</v>
      </c>
      <c r="B19" s="36" t="s">
        <v>62</v>
      </c>
      <c r="C19" s="37" t="s">
        <v>52</v>
      </c>
      <c r="D19" s="104">
        <v>5210</v>
      </c>
    </row>
    <row r="20" spans="1:4" ht="13.5" customHeight="1" x14ac:dyDescent="0.2">
      <c r="A20" s="38">
        <f t="shared" ref="A20:A27" si="1">1+A19</f>
        <v>14</v>
      </c>
      <c r="B20" s="36" t="s">
        <v>56</v>
      </c>
      <c r="C20" s="37" t="s">
        <v>52</v>
      </c>
      <c r="D20" s="102">
        <v>18800</v>
      </c>
    </row>
    <row r="21" spans="1:4" ht="13.5" customHeight="1" x14ac:dyDescent="0.2">
      <c r="A21" s="38">
        <f t="shared" si="1"/>
        <v>15</v>
      </c>
      <c r="B21" s="36" t="s">
        <v>75</v>
      </c>
      <c r="C21" s="37" t="s">
        <v>57</v>
      </c>
      <c r="D21" s="102">
        <v>1</v>
      </c>
    </row>
    <row r="22" spans="1:4" ht="13.5" customHeight="1" x14ac:dyDescent="0.2">
      <c r="A22" s="38">
        <f t="shared" si="1"/>
        <v>16</v>
      </c>
      <c r="B22" s="36" t="s">
        <v>76</v>
      </c>
      <c r="C22" s="37" t="s">
        <v>52</v>
      </c>
      <c r="D22" s="102">
        <v>60</v>
      </c>
    </row>
    <row r="23" spans="1:4" ht="13.5" customHeight="1" x14ac:dyDescent="0.2">
      <c r="A23" s="38">
        <f t="shared" si="1"/>
        <v>17</v>
      </c>
      <c r="B23" s="36" t="s">
        <v>77</v>
      </c>
      <c r="C23" s="37" t="s">
        <v>7</v>
      </c>
      <c r="D23" s="102">
        <v>1</v>
      </c>
    </row>
    <row r="24" spans="1:4" ht="13.5" customHeight="1" x14ac:dyDescent="0.2">
      <c r="A24" s="38">
        <f t="shared" si="1"/>
        <v>18</v>
      </c>
      <c r="B24" s="36" t="s">
        <v>78</v>
      </c>
      <c r="C24" s="37" t="s">
        <v>57</v>
      </c>
      <c r="D24" s="102">
        <v>2</v>
      </c>
    </row>
    <row r="25" spans="1:4" ht="13.5" customHeight="1" x14ac:dyDescent="0.2">
      <c r="A25" s="38">
        <f t="shared" si="1"/>
        <v>19</v>
      </c>
      <c r="B25" s="36" t="s">
        <v>79</v>
      </c>
      <c r="C25" s="37" t="s">
        <v>54</v>
      </c>
      <c r="D25" s="102">
        <v>1</v>
      </c>
    </row>
    <row r="26" spans="1:4" ht="13.5" customHeight="1" x14ac:dyDescent="0.2">
      <c r="A26" s="38">
        <f t="shared" si="1"/>
        <v>20</v>
      </c>
      <c r="B26" s="36" t="s">
        <v>71</v>
      </c>
      <c r="C26" s="37" t="s">
        <v>53</v>
      </c>
      <c r="D26" s="102">
        <v>420</v>
      </c>
    </row>
    <row r="27" spans="1:4" ht="13.5" customHeight="1" x14ac:dyDescent="0.2">
      <c r="A27" s="38">
        <f t="shared" si="1"/>
        <v>21</v>
      </c>
      <c r="B27" s="36" t="s">
        <v>74</v>
      </c>
      <c r="C27" s="42" t="s">
        <v>7</v>
      </c>
      <c r="D27" s="103">
        <v>1</v>
      </c>
    </row>
    <row r="28" spans="1:4" ht="13.5" customHeight="1" x14ac:dyDescent="0.2">
      <c r="A28" s="45" t="s">
        <v>65</v>
      </c>
      <c r="B28" s="45"/>
      <c r="C28" s="45"/>
      <c r="D28" s="46"/>
    </row>
    <row r="29" spans="1:4" ht="13.5" customHeight="1" x14ac:dyDescent="0.2">
      <c r="A29" s="38">
        <f>1+A27</f>
        <v>22</v>
      </c>
      <c r="B29" s="36" t="s">
        <v>62</v>
      </c>
      <c r="C29" s="37" t="s">
        <v>52</v>
      </c>
      <c r="D29" s="102">
        <v>935</v>
      </c>
    </row>
    <row r="30" spans="1:4" ht="13.5" customHeight="1" x14ac:dyDescent="0.2">
      <c r="A30" s="38">
        <f>1+A29</f>
        <v>23</v>
      </c>
      <c r="B30" s="36" t="s">
        <v>56</v>
      </c>
      <c r="C30" s="37" t="s">
        <v>52</v>
      </c>
      <c r="D30" s="102">
        <f>+(55*85*0.7)</f>
        <v>3272.5</v>
      </c>
    </row>
    <row r="31" spans="1:4" ht="13.5" customHeight="1" x14ac:dyDescent="0.2">
      <c r="A31" s="38">
        <f>1+A30</f>
        <v>24</v>
      </c>
      <c r="B31" s="36" t="s">
        <v>71</v>
      </c>
      <c r="C31" s="37" t="s">
        <v>53</v>
      </c>
      <c r="D31" s="102">
        <v>250</v>
      </c>
    </row>
    <row r="32" spans="1:4" ht="13.5" customHeight="1" x14ac:dyDescent="0.2">
      <c r="A32" s="38">
        <f>1+A31</f>
        <v>25</v>
      </c>
      <c r="B32" s="36" t="s">
        <v>74</v>
      </c>
      <c r="C32" s="37" t="s">
        <v>66</v>
      </c>
      <c r="D32" s="102">
        <v>1</v>
      </c>
    </row>
    <row r="33" spans="1:4" ht="13.5" customHeight="1" x14ac:dyDescent="0.2">
      <c r="A33" s="45" t="s">
        <v>67</v>
      </c>
      <c r="B33" s="45"/>
      <c r="C33" s="45"/>
      <c r="D33" s="46"/>
    </row>
    <row r="34" spans="1:4" ht="13.5" customHeight="1" x14ac:dyDescent="0.2">
      <c r="A34" s="38">
        <f>1+A32</f>
        <v>26</v>
      </c>
      <c r="B34" s="41" t="s">
        <v>58</v>
      </c>
      <c r="C34" s="42" t="s">
        <v>59</v>
      </c>
      <c r="D34" s="103">
        <v>1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Fosa agua 900 m3</vt:lpstr>
      <vt:lpstr>Hoja3</vt:lpstr>
      <vt:lpstr>'Fosa agua 900 m3'!Área_de_impresión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Monfort</dc:creator>
  <cp:lastModifiedBy>Zoraida Margott Quisbert Ocampo</cp:lastModifiedBy>
  <dcterms:created xsi:type="dcterms:W3CDTF">2018-05-28T11:38:30Z</dcterms:created>
  <dcterms:modified xsi:type="dcterms:W3CDTF">2019-07-19T13:41:16Z</dcterms:modified>
</cp:coreProperties>
</file>